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defaultThemeVersion="124226"/><bookViews><workbookView xWindow="-15" yWindow="45" windowWidth="8865" windowHeight="736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5621"/></workbook>
</file>

<file path=xl/calcChain.xml><?xml version="1.0" encoding="utf-8"?>
<calcChain xmlns="http://schemas.openxmlformats.org/spreadsheetml/2006/main">
  <c r="M129" i="1" l="1"/>
  <c r="L129" i="1"/>
  <c r="K129" i="1"/>
  <c r="I213" i="2"/>
  <c r="K213" i="2"/>
  <c r="L213" i="2"/>
  <c r="I214" i="2"/>
  <c r="K214" i="2"/>
  <c r="L214" i="2"/>
  <c r="I215" i="2"/>
  <c r="K215" i="2"/>
  <c r="L215" i="2"/>
  <c r="G135" i="1" l="1"/>
  <c r="H135" i="1"/>
  <c r="I135" i="1"/>
  <c r="J135" i="1"/>
  <c r="L120" i="1"/>
  <c r="M120" i="1"/>
  <c r="L115" i="1"/>
  <c r="M115" i="1"/>
  <c r="L108" i="1"/>
  <c r="M108" i="1"/>
  <c r="K120" i="1"/>
  <c r="K115" i="1"/>
  <c r="K108"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88" i="8"/>
  <c r="P87" i="8"/>
  <c r="N87" i="8"/>
  <c r="L87" i="8"/>
  <c r="J87" i="8"/>
  <c r="M86" i="8"/>
  <c r="I86" i="8"/>
  <c r="Z62" i="8"/>
  <c r="T79" i="8" s="1"/>
  <c r="Y62" i="8"/>
  <c r="S79" i="8" s="1"/>
  <c r="X62" i="8"/>
  <c r="W62" i="8"/>
  <c r="U62" i="8"/>
  <c r="T62" i="8"/>
  <c r="Q62" i="8"/>
  <c r="P62" i="8"/>
  <c r="O62" i="8"/>
  <c r="N62" i="8"/>
  <c r="M62" i="8"/>
  <c r="L62" i="8"/>
  <c r="K62" i="8"/>
  <c r="J62" i="8"/>
  <c r="H62" i="8"/>
  <c r="G62" i="8"/>
  <c r="F62" i="8"/>
  <c r="E62" i="8"/>
  <c r="D62" i="8"/>
  <c r="C62" i="8"/>
  <c r="J2" i="8"/>
  <c r="G2" i="6"/>
  <c r="A6" i="2"/>
  <c r="A215" i="2" s="1"/>
  <c r="A26" i="6" s="1"/>
  <c r="E4" i="6"/>
  <c r="F4" i="6"/>
  <c r="G4" i="6"/>
  <c r="H4" i="6"/>
  <c r="I4" i="6"/>
  <c r="J4" i="6"/>
  <c r="K4" i="6"/>
  <c r="L4" i="6"/>
  <c r="M4" i="6"/>
  <c r="N4" i="6"/>
  <c r="D4" i="6"/>
  <c r="A37" i="2" l="1"/>
  <c r="K7" i="3" s="1"/>
  <c r="A213" i="2"/>
  <c r="A24" i="6" s="1"/>
  <c r="A59" i="2"/>
  <c r="A214" i="2"/>
  <c r="A25" i="6" s="1"/>
  <c r="L135" i="1"/>
  <c r="K135" i="1"/>
  <c r="M135" i="1"/>
  <c r="A89" i="2"/>
  <c r="B84" i="1" s="1"/>
  <c r="A87" i="2"/>
  <c r="B79" i="1" s="1"/>
  <c r="A90" i="2"/>
  <c r="B86" i="1" s="1"/>
  <c r="A88" i="2"/>
  <c r="B82" i="1" s="1"/>
  <c r="A39" i="2"/>
  <c r="V62" i="8"/>
  <c r="W135" i="8"/>
  <c r="X143" i="8" s="1"/>
  <c r="O72" i="8"/>
  <c r="R62" i="8"/>
  <c r="L72" i="8"/>
  <c r="L86" i="8"/>
  <c r="V79" i="8"/>
  <c r="AB62" i="8"/>
  <c r="AA62" i="8"/>
  <c r="P72" i="8"/>
  <c r="P79" i="8" s="1"/>
  <c r="P86" i="8"/>
  <c r="K87" i="8"/>
  <c r="O87" i="8"/>
  <c r="J86" i="8"/>
  <c r="J72" i="8"/>
  <c r="N86" i="8"/>
  <c r="N72" i="8"/>
  <c r="I87" i="8"/>
  <c r="I72" i="8"/>
  <c r="M87" i="8"/>
  <c r="M72" i="8"/>
  <c r="Q72" i="8"/>
  <c r="Q79" i="8" s="1"/>
  <c r="J88" i="8"/>
  <c r="N88" i="8"/>
  <c r="I62" i="8"/>
  <c r="K72" i="8"/>
  <c r="K86" i="8"/>
  <c r="O86" i="8"/>
  <c r="M88" i="8"/>
  <c r="L88" i="8"/>
  <c r="P88"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78" i="1" s="1"/>
  <c r="A82" i="2"/>
  <c r="B65" i="1" s="1"/>
  <c r="A78" i="2"/>
  <c r="B52"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68" i="1" s="1"/>
  <c r="A79" i="2"/>
  <c r="B55" i="1" s="1"/>
  <c r="A75" i="2"/>
  <c r="B45"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71" i="1" s="1"/>
  <c r="A80" i="2"/>
  <c r="B61" i="1" s="1"/>
  <c r="A76" i="2"/>
  <c r="B47"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74" i="1" s="1"/>
  <c r="A81" i="2"/>
  <c r="B64" i="1" s="1"/>
  <c r="A77" i="2"/>
  <c r="B51" i="1" s="1"/>
  <c r="A74" i="2"/>
  <c r="A70" i="2"/>
  <c r="A66" i="2"/>
  <c r="A62" i="2"/>
  <c r="A57" i="2"/>
  <c r="A50" i="2"/>
  <c r="B7" i="8" s="1"/>
  <c r="A46" i="2"/>
  <c r="A42" i="2"/>
  <c r="A36" i="2"/>
  <c r="A32" i="2"/>
  <c r="A28" i="2"/>
  <c r="A24" i="2"/>
  <c r="A20" i="2"/>
  <c r="A16" i="2"/>
  <c r="A12" i="2"/>
  <c r="A8" i="2"/>
  <c r="G2" i="3"/>
  <c r="E2" i="1"/>
  <c r="J2" i="4"/>
  <c r="B76" i="1" l="1"/>
  <c r="B126" i="1"/>
  <c r="B117" i="1"/>
  <c r="B112" i="1"/>
  <c r="B40" i="1"/>
  <c r="B105" i="1"/>
  <c r="B89" i="1"/>
  <c r="B49" i="1"/>
  <c r="B34" i="1"/>
  <c r="C79" i="8"/>
  <c r="E79" i="8"/>
  <c r="H79" i="8"/>
  <c r="O79" i="8"/>
  <c r="D79" i="8"/>
  <c r="G79" i="8"/>
  <c r="F79" i="8"/>
  <c r="S6" i="8"/>
  <c r="P5" i="3"/>
  <c r="K79" i="8"/>
  <c r="T2" i="8"/>
  <c r="T2" i="4"/>
  <c r="L79" i="8"/>
  <c r="S62" i="8"/>
  <c r="M79"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N79" i="8"/>
  <c r="J79" i="8"/>
  <c r="R88" i="8"/>
  <c r="W134" i="8"/>
  <c r="W143" i="8" s="1"/>
  <c r="S86" i="8"/>
  <c r="R87" i="8"/>
  <c r="R86" i="8"/>
  <c r="R72" i="8"/>
  <c r="S82" i="4"/>
  <c r="B7" i="4"/>
  <c r="B12" i="4"/>
  <c r="X79" i="4"/>
  <c r="W79" i="4"/>
  <c r="I79" i="8" l="1"/>
  <c r="AD62" i="8"/>
  <c r="R79" i="8"/>
  <c r="S87" i="8"/>
  <c r="S88" i="8"/>
  <c r="AC62" i="8"/>
  <c r="S72" i="8"/>
  <c r="Y79" i="8" l="1"/>
  <c r="T72" i="8"/>
  <c r="U79" i="4" l="1"/>
  <c r="F62" i="4" l="1"/>
  <c r="Y62" i="4"/>
  <c r="S79" i="4" s="1"/>
  <c r="H62"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C62" i="4"/>
  <c r="O72" i="4"/>
  <c r="O79" i="4" s="1"/>
  <c r="M72" i="4"/>
  <c r="M79" i="4" s="1"/>
  <c r="F72" i="4"/>
  <c r="F79" i="4" s="1"/>
  <c r="V62" i="4"/>
  <c r="Q62" i="4"/>
  <c r="M62" i="4"/>
  <c r="E62" i="4"/>
  <c r="H72" i="4"/>
  <c r="H79" i="4" s="1"/>
  <c r="K72" i="4"/>
  <c r="K79" i="4" s="1"/>
  <c r="E72" i="4"/>
  <c r="E79" i="4" s="1"/>
  <c r="O87" i="4"/>
  <c r="R87" i="4"/>
  <c r="P72" i="4"/>
  <c r="P79" i="4" s="1"/>
  <c r="O62" i="4"/>
  <c r="P62" i="4"/>
  <c r="P86" i="4"/>
  <c r="H86" i="4"/>
  <c r="R88" i="4"/>
  <c r="M86" i="4"/>
  <c r="E86" i="4"/>
  <c r="L72" i="4"/>
  <c r="L79" i="4" s="1"/>
  <c r="D72" i="4"/>
  <c r="D79" i="4" s="1"/>
  <c r="L62" i="4"/>
  <c r="D62" i="4"/>
  <c r="W62" i="4"/>
  <c r="K62" i="4"/>
  <c r="A10" i="7"/>
  <c r="A6" i="6"/>
  <c r="I2" i="8"/>
  <c r="B17" i="6"/>
  <c r="B16" i="6"/>
  <c r="B15" i="6"/>
  <c r="B14" i="6"/>
  <c r="B13" i="6"/>
  <c r="B12" i="6"/>
  <c r="B11" i="6"/>
  <c r="A11" i="6"/>
  <c r="B26" i="1" l="1"/>
  <c r="B43" i="1"/>
  <c r="B82" i="4"/>
  <c r="B24" i="1"/>
  <c r="B42" i="1"/>
  <c r="B50" i="4"/>
  <c r="W58" i="4"/>
  <c r="B75" i="4"/>
  <c r="AB140" i="4"/>
  <c r="B20" i="1"/>
  <c r="B28" i="1"/>
  <c r="B37" i="1"/>
  <c r="O6" i="7"/>
  <c r="C56" i="4"/>
  <c r="W56" i="4"/>
  <c r="Y57" i="4"/>
  <c r="AD56" i="4"/>
  <c r="W130" i="4"/>
  <c r="G8" i="6"/>
  <c r="T4" i="7" s="1"/>
  <c r="B16" i="1"/>
  <c r="B36" i="1"/>
  <c r="B51" i="4"/>
  <c r="X58" i="4"/>
  <c r="U57" i="4"/>
  <c r="B91" i="4"/>
  <c r="F8" i="6"/>
  <c r="B14" i="1"/>
  <c r="B32" i="1"/>
  <c r="B55" i="4"/>
  <c r="T66" i="4"/>
  <c r="Z58" i="4"/>
  <c r="T57" i="4"/>
  <c r="B129" i="4"/>
  <c r="B13" i="4"/>
  <c r="B13" i="1"/>
  <c r="B22" i="1"/>
  <c r="B30" i="1"/>
  <c r="B39"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W135" i="4"/>
  <c r="X143" i="4" s="1"/>
  <c r="S87" i="4"/>
  <c r="R62" i="4"/>
  <c r="W134" i="4"/>
  <c r="W143" i="4" s="1"/>
  <c r="I87" i="4"/>
  <c r="R72" i="4"/>
  <c r="R86" i="4"/>
  <c r="I72" i="4"/>
  <c r="I86" i="4"/>
  <c r="I88" i="4"/>
  <c r="I62" i="4"/>
  <c r="J6" i="7"/>
  <c r="K6" i="7"/>
  <c r="E6" i="7"/>
  <c r="G6" i="7"/>
  <c r="M6" i="7"/>
  <c r="J5" i="7"/>
  <c r="Q6" i="7"/>
  <c r="C6" i="7"/>
  <c r="S5" i="7"/>
  <c r="H6" i="7"/>
  <c r="D6" i="7"/>
  <c r="C5" i="7"/>
  <c r="F6" i="7"/>
  <c r="C10" i="4" l="1"/>
  <c r="A7" i="7"/>
  <c r="P7" i="7" s="1"/>
  <c r="S62" i="4"/>
  <c r="S86" i="4"/>
  <c r="S72" i="4"/>
  <c r="V79" i="4"/>
  <c r="S88" i="4"/>
  <c r="P134" i="8" l="1"/>
  <c r="P135" i="8"/>
  <c r="P133" i="8"/>
  <c r="P143" i="8"/>
  <c r="P134" i="4"/>
  <c r="C7" i="7"/>
  <c r="S7" i="7"/>
  <c r="S143" i="8" s="1"/>
  <c r="L7" i="7"/>
  <c r="P104" i="4" s="1"/>
  <c r="T7" i="7"/>
  <c r="T143" i="8" s="1"/>
  <c r="N7" i="7"/>
  <c r="O7" i="7"/>
  <c r="H7" i="7"/>
  <c r="L114" i="4" s="1"/>
  <c r="Q7" i="7"/>
  <c r="Q135" i="4" s="1"/>
  <c r="J7" i="7"/>
  <c r="K7" i="7"/>
  <c r="E7" i="7"/>
  <c r="I113" i="4" s="1"/>
  <c r="D7" i="7"/>
  <c r="H96" i="4" s="1"/>
  <c r="F7" i="7"/>
  <c r="G7" i="7"/>
  <c r="M7" i="7"/>
  <c r="Q117" i="4" s="1"/>
  <c r="P143" i="4"/>
  <c r="P133" i="4"/>
  <c r="P135" i="4"/>
  <c r="AA62"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I105" i="8" l="1"/>
  <c r="O105" i="8"/>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S135" i="8" l="1"/>
  <c r="S134" i="8"/>
  <c r="K126" i="8"/>
  <c r="Q126" i="8"/>
  <c r="L126" i="8"/>
  <c r="P126" i="8"/>
  <c r="T108" i="8"/>
  <c r="R136" i="8"/>
  <c r="H126" i="8"/>
  <c r="T105" i="8"/>
  <c r="M95" i="8"/>
  <c r="G126" i="8"/>
  <c r="T95" i="8"/>
  <c r="N126" i="8"/>
  <c r="M108" i="8"/>
  <c r="M121" i="8"/>
  <c r="M105" i="8"/>
  <c r="I126" i="8"/>
  <c r="O126" i="8"/>
  <c r="M112" i="8"/>
  <c r="I136" i="8"/>
  <c r="S133" i="8"/>
  <c r="W133" i="8" s="1"/>
  <c r="U143" i="8" s="1"/>
  <c r="V143" i="8" s="1"/>
  <c r="Y143" i="8" s="1"/>
  <c r="J126" i="8"/>
  <c r="S126" i="8"/>
  <c r="T121" i="8"/>
  <c r="R126" i="8"/>
  <c r="T112" i="8"/>
  <c r="S135" i="4"/>
  <c r="R136" i="4"/>
  <c r="M105" i="4"/>
  <c r="M108" i="4"/>
  <c r="S134" i="4"/>
  <c r="S133" i="4"/>
  <c r="W133" i="4" s="1"/>
  <c r="U143" i="4" s="1"/>
  <c r="V143" i="4" s="1"/>
  <c r="T105" i="4"/>
  <c r="P126" i="4"/>
  <c r="O126" i="4"/>
  <c r="T108" i="4"/>
  <c r="I136" i="4"/>
  <c r="L112" i="4"/>
  <c r="T122" i="4"/>
  <c r="I112" i="4"/>
  <c r="R112" i="4"/>
  <c r="J112" i="4"/>
  <c r="K112" i="4"/>
  <c r="S112" i="4"/>
  <c r="G112" i="4"/>
  <c r="D124" i="4" l="1"/>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21" i="4" s="1"/>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E105" i="8" l="1"/>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104" i="1"/>
  <c r="B107" i="1"/>
  <c r="B108" i="1"/>
  <c r="B109" i="1"/>
  <c r="B110" i="1"/>
  <c r="B111" i="1"/>
  <c r="B114" i="1"/>
  <c r="B116" i="1"/>
  <c r="B119" i="1"/>
  <c r="B120" i="1"/>
  <c r="B121" i="1"/>
  <c r="B122" i="1"/>
  <c r="B123" i="1"/>
  <c r="B124" i="1"/>
  <c r="B125" i="1"/>
  <c r="B23" i="3"/>
  <c r="C138" i="1"/>
  <c r="B137" i="1"/>
  <c r="B135" i="1"/>
  <c r="B133" i="1"/>
  <c r="B132" i="1"/>
  <c r="B131" i="1"/>
  <c r="B130" i="1"/>
  <c r="B91" i="1"/>
  <c r="B92" i="1"/>
  <c r="B93" i="1"/>
  <c r="B94" i="1"/>
  <c r="B95" i="1"/>
  <c r="B96" i="1"/>
  <c r="B97" i="1"/>
  <c r="B98" i="1"/>
  <c r="B99" i="1"/>
  <c r="B100" i="1"/>
  <c r="B101" i="1"/>
  <c r="B102" i="1"/>
  <c r="B103" i="1"/>
  <c r="B115" i="1"/>
  <c r="B128" i="1"/>
  <c r="B129" i="1"/>
  <c r="R143" i="4" l="1"/>
  <c r="I143" i="4"/>
  <c r="R79" i="4"/>
  <c r="I79" i="4"/>
  <c r="B140" i="1"/>
  <c r="Y143" i="4" l="1"/>
  <c r="Y79" i="4"/>
  <c r="J11" i="1"/>
  <c r="K11" i="1"/>
  <c r="L11" i="1"/>
  <c r="M11" i="1"/>
  <c r="L4" i="1" l="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<sst xmlns="http://schemas.openxmlformats.org/spreadsheetml/2006/main" count="2083" uniqueCount="1754">
  <si>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</si>
  <si>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</si>
  <si>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</si>
  <si>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</si>
  <si>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</si>
  <si>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</si>
  <si>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</si>
  <si>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</si>
  <si>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</si>
  <si>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</si>
  <si>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</si>
  <si>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</si>
  <si>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</si>
  <si>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</si>
  <si>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</si>
  <si>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</si>
  <si>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</si>
  <si>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</si>
  <si>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</si>
  <si>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</si>
  <si>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</si>
  <si>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</si>
  <si>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</si>
  <si>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</si>
  <si>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</si>
  <si>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</si>
  <si>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</si>
  <si>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</si>
  <si>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</si>
  <si>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</si>
  <si>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</si>
  <si>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</si>
  <si>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</si>
  <si>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</si>
  <si>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</si>
  <si>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</si>
  <si>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</si>
  <si>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</si>
  <si>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</si>
  <si>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</si>
  <si>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</si>
  <si>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</si>
  <si>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</si>
  <si>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</si>
  <si>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</si>
  <si>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</si>
  <si>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</si>
  <si>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</si>
  <si>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</si>
  <si>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</si>
  <si>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</si>
  <si>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</si>
  <si>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</si>
  <si>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</si>
  <si>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</si>
  <si>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</si>
  <si>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</si>
  <si>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</si>
  <si>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</si>
  <si>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</si>
  <si>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</si>
  <si>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</si>
  <si>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</si>
  <si>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</si>
  <si>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</si>
  <si>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</si>
  <si>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</si>
  <si>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</si>
  <si>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</si>
  <si>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</si>
  <si>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</si>
  <si>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</si>
  <si>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</si>
  <si>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</si>
  <si>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</si>
  <si>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</si>
  <si>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</si>
  <si>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</si>
  <si>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</si>
  <si>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</si>
  <si>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</si>
  <si>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</si>
  <si>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</si>
  <si>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</si>
  <si>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</si>
  <si>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</si>
  <si>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</si>
  <si>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</si>
  <si>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</si>
  <si>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</si>
  <si>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</si>
  <si>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</si>
  <si>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</si>
  <si>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</si>
  <si>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</si>
  <si>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</si>
  <si>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</si>
  <si>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</si>
  <si>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</si>
  <si>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</si>
  <si>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</si>
  <si>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</si>
  <si>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</si>
  <si>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</si>
  <si>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</si>
  <si>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</si>
  <si>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</si>
  <si>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</si>
  <si>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</si>
  <si>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</si>
  <si>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</si>
  <si>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</si>
  <si>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</si>
  <si>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</si>
  <si>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</si>
  <si>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</si>
  <si>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</si>
  <si>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</si>
  <si>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</si>
  <si>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</si>
  <si>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</si>
  <si>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</si>
  <si>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</si>
  <si>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</si>
  <si>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</si>
  <si>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</si>
  <si>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</si>
  <si>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</si>
  <si>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</si>
  <si>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</si>
  <si>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</si>
  <si>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</si>
  <si>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</si>
  <si>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</si>
  <si>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</si>
  <si>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</si>
  <si>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</si>
  <si>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</si>
  <si>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</si>
  <si>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</si>
  <si>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</si>
  <si>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</si>
  <si>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</si>
  <si>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</si>
  <si>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</si>
  <si>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</si>
  <si>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</si>
  <si>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</si>
  <si>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</si>
  <si>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</si>
  <si>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</si>
  <si>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</si>
  <si>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</si>
  <si>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</si>
  <si>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</si>
  <si>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</si>
  <si>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</si>
  <si>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</si>
  <si>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</si>
  <si>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</si>
  <si>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</si>
  <si>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</si>
  <si>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</si>
  <si>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</si>
  <si>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</si>
  <si>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</si>
  <si>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</si>
  <si>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</si>
  <si>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</si>
  <si>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</si>
  <si>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</si>
  <si>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</si>
  <si>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</si>
  <si>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</si>
  <si>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</si>
  <si>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</si>
  <si>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</si>
  <si>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</si>
  <si>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</si>
  <si>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</si>
  <si>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</si>
  <si>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</si>
  <si>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</si>
  <si>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</si>
  <si>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</si>
  <si>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</si>
  <si>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</si>
  <si>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</si>
  <si>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</si>
  <si>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</si>
  <si>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</si>
  <si>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</si>
  <si>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</si>
  <si>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</si>
  <si>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</si>
  <si>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</si>
  <si>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</si>
  <si>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</si>
  <si>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</si>
  <si>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</si>
  <si>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</si>
  <si>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</si>
  <si>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</si>
  <si>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</si>
  <si>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</si>
  <si>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</si>
  <si>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</si>
  <si>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</si>
  <si>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</si>
  <si>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</si>
  <si>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</si>
  <si>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</si>
  <si>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</si>
  <si>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</si>
  <si>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</si>
  <si>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</si>
  <si>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</si>
  <si>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</si>
  <si>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</si>
  <si>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</si>
  <si>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</si>
  <si>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</si>
  <si>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</si>
  <si>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</si>
  <si>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</si>
  <si>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</si>
  <si>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</si>
  <si>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</si>
  <si>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</si>
  <si>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</si>
  <si>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</si>
  <si>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</si>
  <si>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</si>
  <si>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</si>
  <si>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</si>
  <si>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</si>
  <si>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</si>
  <si>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</si>
  <si>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</si>
  <si>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</si>
  <si>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</si>
  <si>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</si>
  <si>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</si>
  <si>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</si>
  <si>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</si>
  <si>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</si>
  <si>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</si>
  <si>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</si>
  <si>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</si>
  <si>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</si>
  <si>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</si>
  <si>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</si>
  <si>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</si>
  <si>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</si>
  <si>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</si>
  <si>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</si>
  <si>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</si>
  <si>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</si>
  <si>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</si>
  <si>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</si>
  <si>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</si>
  <si>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</si>
  <si>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</si>
  <si>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</si>
  <si>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</si>
  <si>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</si>
  <si>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</si>
  <si>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</si>
  <si>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</si>
  <si>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</si>
  <si>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</si>
  <si>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</si>
  <si>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</si>
  <si>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</si>
  <si>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</si>
  <si>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</si>
  <si>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</si>
  <si>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</si>
  <si>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</si>
  <si>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</si>
  <si>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</si>
  <si>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</si>
  <si>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</si>
  <si>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</si>
  <si>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</si>
  <si>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</si>
  <si>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</si>
  <si>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</si>
  <si>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</si>
  <si>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</si>
  <si>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</si>
  <si>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</si>
  <si>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</si>
  <si>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</si>
  <si>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</si>
  <si>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</si>
  <si>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</si>
  <si>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</si>
  <si>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</si>
  <si>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</si>
  <si>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</si>
  <si>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</si>
  <si>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</si>
  <si>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</si>
  <si>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</si>
  <si>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</si>
  <si>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</si>
  <si>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</si>
  <si>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</si>
  <si>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</si>
  <si>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</si>
  <si>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</si>
  <si>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</si>
  <si>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</si>
  <si>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</si>
  <si>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</si>
  <si>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</si>
  <si>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</si>
  <si>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</si>
  <si>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</si>
  <si>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</si>
  <si>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</si>
  <si>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</si>
  <si>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</si>
  <si>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</si>
  <si>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</si>
  <si>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</si>
  <si>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</si>
  <si>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</si>
  <si>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</si>
  <si>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</si>
  <si>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</si>
  <si>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</si>
  <si>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</si>
  <si>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</si>
  <si>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</si>
  <si>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</si>
  <si>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</si>
  <si>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</si>
  <si>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</si>
  <si>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</si>
  <si>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</si>
  <si>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</si>
  <si>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</si>
  <si>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</si>
  <si>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</si>
  <si>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</si>
  <si>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</si>
  <si>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</si>
  <si>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</si>
  <si>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</si>
  <si>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</si>
  <si>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</si>
  <si>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</si>
  <si>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</si>
  <si>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</si>
  <si>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</si>
  <si>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</si>
  <si>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</si>
  <si>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</si>
  <si>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</si>
  <si>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</si>
  <si>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</si>
  <si>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</si>
  <si>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</si>
  <si>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</si>
  <si>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</si>
  <si>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</si>
  <si>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</si>
  <si>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</si>
  <si>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</si>
  <si>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</si>
  <si>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</si>
  <si>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</si>
  <si>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</si>
  <si>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</si>
  <si>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</si>
  <si>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</si>
  <si>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</si>
  <si>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</si>
  <si>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</si>
  <si>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</si>
  <si>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</si>
  <si>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</si>
  <si>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</si>
  <si>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</si>
  <si>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</si>
  <si>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</si>
  <si>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</si>
  <si>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</si>
  <si>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</si>
  <si>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</si>
  <si>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</si>
  <si>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</si>
  <si>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</si>
  <si>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</si>
  <si>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</si>
  <si>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</si>
  <si>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</si>
  <si>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</si>
  <si>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</si>
  <si>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</si>
  <si>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</si>
  <si>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</si>
  <si>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</si>
  <si>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</si>
  <si>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</si>
  <si>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</si>
  <si>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</si>
  <si>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</si>
  <si>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</si>
  <si>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</si>
  <si>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</si>
  <si>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</si>
  <si>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</si>
  <si>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</si>
  <si>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</si>
  <si>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</si>
  <si>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</si>
  <si>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</si>
  <si>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</si>
  <si>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</si>
  <si>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</si>
  <si>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</si>
  <si>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</si>
  <si>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</si>
  <si>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</si>
  <si>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</si>
  <si>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</si>
  <si>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</si>
  <si>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</si>
  <si>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</si>
  <si>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</si>
  <si>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</si>
  <si>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</si>
  <si>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</si>
  <si>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</si>
  <si>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</si>
  <si>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</si>
  <si>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</si>
  <si>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</si>
  <si>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</si>
  <si>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</si>
  <si>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</si>
  <si>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</si>
  <si>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</si>
  <si>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</si>
  <si>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</si>
  <si>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</si>
  <si>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</si>
  <si>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</si>
  <si>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</si>
  <si>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</si>
  <si>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</si>
  <si>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</si>
  <si>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</si>
  <si>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</si>
  <si>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</si>
  <si>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</si>
  <si>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</si>
  <si>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</si>
  <si>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</si>
  <si>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</si>
  <si>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</si>
  <si>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</si>
  <si>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</si>
  <si>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</si>
  <si>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</si>
  <si>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</si>
  <si>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</si>
  <si>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</si>
  <si>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</si>
  <si>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</si>
  <si>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</si>
  <si>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</si>
  <si>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</si>
  <si>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</si>
  <si>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</si>
  <si>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</si>
  <si>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</si>
  <si>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</si>
  <si>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</si>
  <si>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</si>
  <si>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</si>
  <si>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</si>
  <si>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</si>
  <si>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</si>
  <si>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</si>
  <si>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</si>
  <si>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</si>
  <si>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</si>
  <si>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</si>
  <si>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</si>
  <si>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</si>
  <si>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</si>
  <si>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</si>
  <si>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</si>
  <si>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</si>
  <si>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</si>
  <si>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</si>
  <si>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</si>
  <si>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</si>
  <si>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</si>
  <si>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</si>
  <si>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</si>
  <si>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</si>
  <si>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</si>
  <si>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</si>
  <si>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</si>
  <si>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</si>
  <si>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</si>
  <si>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</si>
  <si>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</si>
  <si>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</si>
  <si>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</si>
  <si>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</si>
  <si>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</si>
  <si>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</si>
  <si>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</si>
  <si>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</si>
  <si>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</si>
  <si>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</si>
  <si>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</si>
  <si>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</si>
  <si>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</si>
  <si>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</si>
  <si>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</si>
  <si>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</si>
  <si>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</si>
  <si>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</si>
  <si>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</si>
  <si>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</si>
  <si>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</si>
  <si>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</si>
  <si>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</si>
  <si>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</si>
  <si>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</si>
  <si>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</si>
  <si>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</si>
  <si>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</si>
  <si>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</si>
  <si>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</si>
  <si>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</si>
  <si>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</si>
  <si>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</si>
  <si>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</si>
  <si>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</si>
  <si>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</si>
  <si>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</si>
  <si>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</si>
  <si>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</si>
  <si>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</si>
  <si>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</si>
  <si>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</si>
  <si>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</si>
  <si>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</si>
  <si>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</si>
  <si>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</si>
  <si>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</si>
  <si>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</si>
  <si>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</si>
  <si>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</si>
  <si>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</si>
  <si>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</si>
  <si>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</si>
  <si>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</si>
  <si>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</si>
  <si>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</si>
  <si>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</si>
  <si>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</si>
  <si>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</si>
  <si>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</si>
  <si>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</si>
  <si>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</si>
  <si>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</si>
  <si>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</si>
  <si>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</si>
  <si>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</si>
  <si>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</si>
  <si>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</si>
  <si>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</si>
  <si>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</si>
  <si>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</si>
  <si>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</si>
  <si>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</si>
  <si>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</si>
  <si>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</si>
  <si>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</si>
  <si>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</si>
  <si>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</si>
  <si>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</si>
  <si>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</si>
  <si>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</si>
  <si>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</si>
  <si>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</si>
  <si>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</si>
  <si>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</si>
  <si>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</si>
  <si>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</si>
  <si>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</si>
  <si>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</si>
  <si>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</si>
  <si>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</si>
  <si>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</si>
  <si>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</si>
  <si>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</si>
  <si>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</si>
  <si>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</si>
  <si>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</si>
  <si>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</si>
  <si>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</si>
  <si>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</si>
  <si>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</si>
  <si>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</si>
  <si>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</si>
  <si>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</si>
  <si>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</si>
  <si>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</si>
  <si>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</si>
  <si>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</si>
  <si>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</si>
  <si>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</si>
  <si>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</si>
  <si>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</si>
  <si>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</si>
  <si>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</si>
  <si>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</si>
  <si>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</si>
  <si>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</si>
  <si>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</si>
  <si>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</si>
  <si>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</si>
  <si>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</si>
  <si>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</si>
  <si>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</si>
  <si>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</si>
  <si>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</si>
  <si>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</si>
  <si>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</si>
  <si>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</si>
  <si>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</si>
  <si>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</si>
  <si>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</si>
  <si>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</si>
  <si>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</si>
  <si>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</si>
  <si>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</si>
  <si>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</si>
  <si>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</si>
  <si>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</si>
  <si>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</si>
  <si>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</si>
  <si>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</si>
  <si>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</si>
  <si>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</si>
  <si>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</si>
  <si>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</si>
  <si>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</si>
  <si>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</si>
  <si>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</si>
  <si>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</si>
  <si>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</si>
  <si>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</si>
  <si>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</si>
  <si>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</si>
  <si>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</si>
  <si>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</si>
  <si>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</si>
  <si>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</si>
  <si>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</si>
  <si>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</si>
  <si>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</si>
  <si>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</si>
  <si>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</si>
  <si>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</si>
  <si>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</si>
  <si>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</si>
  <si>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</si>
  <si>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</si>
  <si>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</si>
  <si>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</si>
  <si>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</si>
  <si>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</si>
  <si>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</si>
  <si>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</si>
  <si>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</si>
  <si>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</si>
  <si>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</si>
  <si>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</si>
  <si>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</si>
  <si>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</si>
  <si>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</si>
  <si>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</si>
  <si>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</si>
  <si>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</si>
  <si>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</si>
  <si>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</si>
  <si>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</si>
  <si>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</si>
  <si>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</si>
  <si>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</si>
  <si>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</si>
  <si>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</si>
  <si>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</si>
  <si>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</si>
  <si>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</si>
  <si>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</si>
  <si>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</si>
  <si>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</si>
  <si>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</si>
  <si>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</si>
  <si>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</si>
  <si>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</si>
  <si>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</si>
  <si>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</si>
  <si>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</si>
  <si>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</si>
  <si>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</si>
  <si>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</si>
  <si>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</si>
  <si>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</si>
  <si>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</si>
  <si>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</si>
  <si>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</si>
  <si>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</si>
  <si>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</si>
  <si>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</si>
  <si>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</si>
  <si>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</si>
  <si>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</si>
  <si>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</si>
  <si>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</si>
  <si>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</si>
  <si>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</si>
  <si>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</si>
  <si>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</si>
  <si>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</si>
  <si>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</si>
  <si>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</si>
  <si>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</si>
  <si>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</si>
  <si>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</si>
  <si>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</si>
  <si>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</si>
  <si>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</si>
  <si>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</si>
  <si>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</si>
  <si>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</si>
  <si>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</si>
  <si>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</si>
  <si>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</si>
  <si>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</si>
  <si>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</si>
  <si>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</si>
  <si>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</si>
  <si>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</si>
  <si>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</si>
  <si>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</si>
  <si>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</si>
  <si>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</si>
  <si>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</si>
  <si>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</si>
  <si>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</si>
  <si>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</si>
  <si>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</si>
  <si>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</si>
  <si>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</si>
  <si>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</si>
  <si>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</si>
  <si>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</si>
  <si>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</si>
  <si>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</si>
  <si>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</si>
  <si>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</si>
  <si>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</si>
  <si>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</si>
  <si>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</si>
  <si>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</si>
  <si>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</si>
  <si>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</si>
  <si>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</si>
  <si>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</si>
  <si>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</si>
  <si>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</si>
  <si>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</si>
  <si>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</si>
  <si>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</si>
  <si>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</si>
  <si>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</si>
  <si>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</si>
  <si>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</si>
  <si>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</si>
  <si>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</si>
  <si>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</si>
  <si>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</si>
  <si>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</si>
  <si>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</si>
  <si>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</si>
  <si>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</si>
  <si>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</si>
  <si>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</si>
  <si>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</si>
  <si>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</si>
  <si>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</si>
  <si>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</si>
  <si>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</si>
  <si>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</si>
  <si>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</si>
  <si>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</si>
  <si>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</si>
  <si>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</si>
  <si>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</si>
  <si>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</si>
  <si>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</si>
  <si>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</si>
  <si>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</si>
  <si>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</si>
  <si>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</si>
  <si>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</si>
  <si>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</si>
  <si>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</si>
  <si>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</si>
  <si>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</si>
  <si>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</si>
  <si>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</si>
  <si>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</si>
  <si>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</si>
  <si>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</si>
  <si>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</si>
  <si>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</si>
  <si>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</si>
  <si>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</si>
  <si>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</si>
  <si>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</si>
  <si>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</si>
  <si>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</si>
  <si>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</si>
  <si>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</si>
  <si>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</si>
  <si>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</si>
  <si>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</si>
  <si>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</si>
  <si>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</si>
  <si>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</si>
  <si>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</si>
  <si>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</si>
  <si>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</si>
  <si>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</si>
  <si>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</si>
  <si>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</si>
  <si>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</si>
  <si>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</si>
  <si>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</si>
  <si>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</si>
  <si>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</si>
  <si>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</si>
  <si>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</si>
  <si>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</si>
  <si>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</si>
  <si>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</si>
  <si>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</si>
  <si>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</si>
  <si>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</si>
  <si>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</si>
  <si>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</si>
  <si>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</si>
  <si>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</si>
  <si>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</si>
  <si>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</si>
  <si>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</si>
  <si>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</si>
  <si>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</si>
  <si>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</si>
  <si>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</si>
  <si>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</si>
  <si>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</si>
  <si>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</si>
  <si>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</si>
  <si>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</si>
  <si>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</si>
  <si>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</si>
  <si>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</si>
  <si>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</si>
  <si>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</si>
  <si>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</si>
  <si>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</si>
  <si>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</si>
  <si>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</si>
  <si>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</si>
  <si>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</si>
  <si>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</si>
  <si>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</si>
  <si>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</si>
  <si>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</si>
  <si>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</si>
  <si>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</si>
  <si>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</si>
  <si>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</si>
  <si>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</si>
  <si>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</si>
  <si>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</si>
  <si>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</si>
  <si>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</si>
  <si>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</si>
  <si>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</si>
  <si>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</si>
  <si>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</si>
  <si>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</si>
  <si>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</si>
  <si>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</si>
  <si>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</si>
  <si>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</si>
  <si>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</si>
  <si>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</si>
  <si>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</si>
  <si>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</si>
  <si>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</si>
  <si>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</si>
  <si>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</si>
  <si>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</si>
  <si>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</si>
  <si>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</si>
  <si>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</si>
  <si>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</si>
  <si>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</si>
  <si>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</si>
  <si>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</si>
  <si>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</si>
  <si>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</si>
  <si>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</si>
  <si>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</si>
  <si>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</si>
  <si>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</si>
  <si>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</si>
  <si>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</si>
  <si>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</si>
  <si>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</si>
  <si>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</si>
  <si>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</si>
  <si>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</si>
  <si>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</si>
  <si>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</si>
  <si>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</si>
  <si>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</si>
  <si>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</si>
  <si>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</si>
  <si>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</si>
  <si>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</si>
  <si>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</si>
  <si>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</si>
  <si>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</si>
  <si>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</si>
  <si>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</si>
  <si>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</si>
  <si>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</si>
  <si>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</si>
  <si>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</si>
  <si>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</si>
  <si>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</si>
  <si>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</si>
  <si>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</si>
  <si>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</si>
  <si>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</si>
  <si>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</si>
  <si>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</si>
  <si>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</si>
  <si>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</si>
  <si>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</si>
  <si>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</si>
  <si>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</si>
  <si>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</si>
  <si>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</si>
  <si>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</si>
  <si>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</si>
  <si>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</si>
  <si>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</si>
  <si>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</si>
  <si>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</si>
  <si>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</si>
  <si>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</si>
  <si>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</si>
  <si>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</si>
  <si>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</si>
  <si>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</si>
  <si>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</si>
  <si>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</si>
  <si>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</si>
  <si>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</si>
  <si>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</si>
  <si>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</si>
  <si>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</si>
  <si>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</si>
  <si>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</si>
  <si>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</si>
  <si>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</si>
  <si>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</si>
  <si>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</si>
  <si>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</si>
  <si>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</si>
  <si>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</si>
  <si>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</si>
  <si>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</si>
  <si>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</si>
  <si>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</si>
  <si>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</si>
  <si>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</si>
  <si>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</si>
  <si>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</si>
  <si>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</si>
  <si>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</si>
  <si>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</si>
  <si>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</si>
  <si>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</si>
  <si>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</si>
  <si>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</si>
  <si>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</si>
  <si>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</si>
  <si>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</si>
  <si>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</si>
  <si>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</si>
  <si>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</si>
  <si>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</si>
  <si>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</si>
  <si>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</si>
  <si>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</si>
  <si>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</si>
  <si>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</si>
  <si>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</si>
  <si>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</si>
  <si>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</si>
  <si>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</si>
  <si>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</si>
  <si>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</si>
  <si>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</si>
  <si>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</si>
  <si>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</si>
  <si>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</si>
  <si>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</si>
  <si>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</si>
  <si>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</si>
  <si>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</si>
  <si>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</si>
  <si>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</si>
  <si>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</si>
  <si>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</si>
  <si>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</si>
  <si>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</si>
  <si>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</si>
  <si>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</si>
  <si>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</si>
  <si>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</si>
  <si>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</si>
  <si>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</si>
  <si>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</si>
  <si>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</si>
  <si>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</si>
  <si>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</si>
  <si>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</si>
  <si>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</si>
  <si>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</si>
  <si>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</si>
  <si>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</si>
  <si>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</si>
  <si>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</si>
  <si>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</si>
  <si>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</si>
  <si>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</si>
  <si>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</si>
  <si>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</si>
  <si>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</si>
  <si>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</si>
  <si>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</si>
  <si>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</si>
  <si>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</si>
  <si>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</si>
  <si>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</si>
  <si>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</si>
  <si>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</si>
  <si>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</si>
  <si>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</si>
  <si>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</si>
  <si>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</si>
  <si>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</si>
  <si>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</si>
  <si>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</si>
  <si>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</si>
  <si>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</si>
  <si>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</si>
  <si>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</si>
  <si>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</si>
  <si>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</si>
  <si>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</si>
  <si>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</si>
  <si>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</si>
  <si>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</si>
  <si>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</si>
  <si>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</si>
  <si>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</si>
  <si>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</si>
  <si>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</si>
  <si>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</si>
  <si>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</si>
  <si>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</si>
  <si>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</si>
  <si>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</si>
  <si>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</si>
  <si>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</si>
  <si>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</si>
  <si>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</si>
  <si>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</si>
  <si>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</si>
  <si>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</si>
  <si>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</si>
  <si>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</si>
  <si>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</si>
  <si>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</si>
  <si>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</si>
  <si>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</si>
  <si>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</si>
  <si>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</si>
  <si>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</si>
  <si>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</si>
  <si>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</si>
  <si>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</si>
  <si>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</si>
  <si>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</si>
  <si>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</si>
  <si>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</si>
  <si>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</si>
  <si>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</si>
  <si>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</si>
  <si>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</si>
  <si>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</si>
  <si>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</si>
  <si>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</si>
  <si>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</si>
  <si>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</si>
  <si>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</si>
  <si>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</si>
  <si>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</si>
  <si>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</si>
  <si>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</si>
  <si>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</si>
  <si>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</si>
  <si>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</si>
  <si>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</si>
  <si>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</si>
  <si>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</si>
  <si>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</si>
  <si>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</si>
  <si>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</si>
  <si>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</si>
  <si>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</si>
  <si>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</si>
  <si>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</si>
  <si>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</si>
  <si>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</si>
  <si>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</si>
  <si>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</si>
  <si>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</si>
  <si>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</si>
  <si>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</si>
  <si>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</si>
  <si>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</si>
  <si>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</si>
  <si>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</si>
  <si>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</si>
  <si>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</si>
  <si>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</si>
  <si>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</si>
  <si>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</si>
  <si>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</si>
  <si>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</si>
  <si>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</si>
  <si>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</si>
  <si>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</si>
  <si>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</si>
  <si>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</si>
  <si>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</si>
  <si>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</si>
  <si>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</si>
  <si>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</si>
  <si>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</si>
  <si>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</si>
  <si>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</si>
  <si>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</si>
  <si>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</si>
  <si>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</si>
  <si>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</si>
  <si>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</si>
  <si>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</si>
  <si>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</si>
  <si>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</si>
  <si>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</si>
  <si>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</si>
  <si>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</si>
  <si>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</si>
  <si>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</si>
  <si>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</si>
  <si>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</si>
  <si>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</si>
  <si>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</si>
  <si>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</si>
  <si>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</si>
  <si>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</si>
  <si>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</si>
  <si>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</si>
  <si>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</si>
  <si>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</si>
  <si>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</si>
  <si>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</si>
  <si>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</si>
  <si>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</si>
  <si>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</si>
  <si>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</si>
  <si>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</si>
  <si>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</si>
  <si>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</si>
  <si>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</si>
  <si>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</si>
  <si>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</si>
  <si>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</si>
  <si>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</si>
  <si>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</si>
  <si>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</si>
  <si>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</si>
  <si>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</si>
  <si>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</si>
  <si>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</si>
  <si>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</si>
  <si>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</si>
  <si>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</si>
  <si>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</si>
  <si>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</si>
  <si>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</si>
  <si>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</si>
  <si>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</si>
  <si>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</si>
  <si>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</si>
  <si>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</si>
  <si>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</si>
  <si>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</si>
  <si>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</si>
  <si>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</si>
  <si>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</si>
  <si>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</si>
  <si>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</si>
  <si>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</si>
  <si>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</si>
  <si>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</si>
  <si>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</si>
  <si>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</si>
  <si>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</si>
  <si>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</si>
  <si>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</si>
  <si>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</si>
  <si>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</si>
  <si>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</si>
  <si>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</si>
  <si>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</si>
  <si>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</si>
  <si>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</si>
  <si>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</si>
  <si>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</si>
  <si>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</si>
  <si>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</si>
  <si>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</si>
  <si>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</si>
  <si>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</si>
  <si>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</si>
  <si>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</si>
  <si>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</si>
  <si>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</si>
  <si>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</si>
  <si>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</si>
  <si>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</si>
  <si>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</si>
  <si>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</si>
  <si>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</si>
  <si>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</si>
  <si>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</si>
  <si>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</si>
  <si>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</si>
  <si>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</si>
  <si>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</si>
  <si>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</si>
  <si>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</si>
  <si>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</si>
  <si>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</si>
  <si>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</si>
  <si>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</si>
  <si>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</si>
  <si>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</si>
  <si>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</si>
  <si>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</si>
  <si>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</si>
  <si>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</si>
  <si>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</si>
  <si>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</si>
  <si>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</si>
  <si>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</si>
  <si>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</si>
  <si>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</si>
  <si>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</si>
  <si>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</si>
  <si>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</si>
  <si>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</si>
  <si>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</si>
  <si>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</si>
  <si>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</si>
  <si>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</si>
  <si>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</si>
  <si>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</si>
  <si>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</si>
  <si>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</si>
  <si>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</si>
  <si>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</si>
  <si>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</si>
  <si>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</si>
  <si>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</si>
  <si>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</si>
  <si>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</si>
  <si>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</si>
  <si>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</si>
  <si>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</si>
  <si>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</si>
  <si>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</si>
  <si>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</si>
  <si>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</si>
  <si>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</si>
  <si>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</si>
  <si>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</si>
  <si>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</si>
  <si>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</si>
  <si>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</si>
  <si>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</si>
  <si>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</si>
  <si>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</si>
  <si>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</si>
  <si>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</si>
  <si>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</si>
  <si>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</si>
  <si>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</si>
  <si>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</si>
  <si>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</si>
  <si>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</si>
  <si>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</si>
  <si>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</si>
  <si>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</si>
  <si>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</si>
  <si>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</si>
  <si>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</si>
  <si>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</si>
  <si>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</si>
  <si>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</si>
  <si>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</si>
  <si>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</si>
  <si>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</si>
  <si>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</si>
  <si>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</si>
  <si>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</si>
  <si>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</si>
  <si>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</si>
  <si>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</si>
  <si>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</si>
  <si>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</si>
  <si>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</si>
  <si>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</si>
  <si>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</si>
  <si>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</si>
  <si>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</si>
  <si>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</si>
  <si>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</si>
  <si>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</si>
  <si>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</si>
  <si>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</si>
  <si>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</si>
  <si>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</si>
  <si>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</si>
  <si>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</si>
  <si>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</si>
  <si>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</si>
  <si>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</si>
  <si>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</si>
  <si>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</si>
  <si>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</si>
  <si>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</si>
  <si>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</si>
  <si>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</si>
  <si>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</si>
  <si>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</si>
  <si>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</si>
  <si>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</si>
  <si>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</si>
  <si>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</si>
  <si>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</si>
  <si>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</si>
  <si>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</si>
  <si>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</si>
  <si>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</si>
  <si>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</si>
  <si>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</si>
  <si>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</si>
  <si>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</si>
  <si>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</si>
  <si>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</si>
  <si>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</si>
  <si>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</si>
  <si>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</si>
  <si>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</si>
  <si>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</si>
  <si>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</si>
  <si>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</si>
  <si>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</si>
  <si>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</si>
  <si>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</si>
  <si>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</si>
  <si>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</si>
  <si>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</si>
  <si>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</si>
  <si>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</si>
  <si>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</si>
  <si>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</si>
  <si>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</si>
  <si>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</si>
  <si>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</si>
  <si>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</si>
  <si>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</si>
  <si>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</si>
  <si>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</si>
  <si>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</si>
  <si>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</si>
  <si>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</si>
  <si>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</si>
  <si>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</si>
  <si>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</si>
  <si>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</si>
  <si>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</si>
  <si>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</si>
  <si>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</si>
  <si>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</si>
  <si>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</si>
  <si>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</si>
  <si>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</si>
  <si>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</si>
  <si>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</si>
  <si>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</si>
  <si>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</si>
  <si>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</si>
  <si>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</si>
  <si>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</si>
  <si>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</si>
  <si>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</si>
  <si>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</si>
  <si>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</si>
  <si>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</si>
  <si>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</si>
  <si>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</si>
  <si>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</si>
  <si>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</si>
  <si>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</si>
  <si>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</si>
  <si>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</si>
  <si>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</si>
  <si>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</si>
  <si>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</si>
  <si>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</si>
  <si>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</si>
  <si>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</si>
  <si>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</si>
  <si>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</si>
  <si>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</si>
  <si>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</si>
  <si>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</si>
  <si>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</si>
  <si>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</si>
  <si>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</si>
  <si>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</si>
  <si>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</si>
  <si>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</si>
  <si>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</si>
  <si>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</si>
  <si>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</si>
  <si>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</si>
  <si>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</si>
  <si>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</si>
  <si>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</si>
  <si>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</si>
  <si>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</si>
  <si>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</si>
  <si>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</si>
  <si>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</si>
  <si>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</si>
  <si>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</si>
  <si>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</si>
  <si>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</si>
  <si>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</si>
  <si>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</si>
  <si>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</si>
  <si>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</si>
  <si>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</si>
  <si>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</si>
  <si>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</si>
  <si>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</si>
  <si>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</si>
  <si>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</si>
  <si>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</si>
  <si>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</si>
  <si>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</si>
  <si>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</si>
  <si>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</si>
  <si>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</si>
  <si>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</si>
  <si>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</si>
  <si>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</si>
  <si>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</si>
  <si>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</si>
  <si>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</si>
  <si>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</si>
  <si>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</si>
  <si>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</si>
  <si>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</si>
  <si>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</si>
  <si>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</si>
  <si>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</si>
  <si>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</si>
  <si>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</si>
  <si>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</si>
  <si>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</si>
  <si>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</si>
  <si>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</si>
  <si>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</si>
  <si>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</si>
  <si>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</si>
  <si>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</si>
  <si>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</si>
  <si>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</si>
  <si>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</si>
  <si>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</si>
  <si>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</si>
  <si>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</si>
  <si>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</si>
  <si>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</si>
  <si>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</si>
  <si>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</si>
  <si>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</si>
  <si>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</si>
  <si>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</si>
  <si>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</si>
  <si>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</si>
  <si>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</si>
  <si>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</si>
  <si>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</si>
  <si>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</si>
  <si>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</si>
  <si>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</si>
  <si>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</si>
  <si>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</si>
  <si>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</si>
  <si>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</si>
  <si>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</si>
  <si>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</si>
  <si>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</si>
  <si>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</si>
  <si>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</si>
  <si>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</si>
  <si>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</si>
  <si>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</si>
  <si>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</si>
  <si>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</si>
  <si>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</si>
  <si>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</si>
  <si>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</si>
  <si>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</si>
  <si>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</si>
  <si>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</si>
  <si>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</si>
  <si>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</si>
  <si>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</si>
  <si>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</si>
  <si>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</si>
  <si>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</si>
  <si>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</si>
  <si>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</si>
  <si>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</si>
  <si>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</si>
  <si>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</si>
  <si>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</si>
  <si>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</si>
  <si>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</si>
  <si>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</si>
  <si>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</si>
  <si>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</si>
  <si>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</si>
  <si>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</si>
  <si>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</si>
  <si>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</si>
  <si>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</si>
  <si>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</si>
  <si>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</si>
  <si>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</si>
  <si>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</si>
  <si>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</si>
  <si>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</si>
  <si>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</si>
  <si>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</si>
  <si>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</si>
  <si>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</si>
  <si>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</si>
  <si>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</si>
  <si>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</si>
  <si>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</si>
  <si>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</si>
  <si>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</si>
  <si>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</si>
  <si>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</si>
  <si>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</si>
  <si>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</si>
  <si>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</si>
  <si>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</si>
  <si>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</si>
  <si>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</si>
  <si>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</si>
  <si>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</si>
  <si>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</si>
  <si>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</si>
  <si>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</si>
  <si>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</si>
  <si>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</si>
  <si>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</si>
  <si>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</si>
  <si>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</si>
  <si>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</si>
  <si>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</si>
  <si>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</si>
  <si>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</si>
  <si>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</si>
  <si>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</si>
  <si>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</si>
  <si>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</si>
  <si>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</si>
  <si>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</si>
  <si>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</si>
  <si>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</si>
  <si>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</si>
  <si>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</si>
  <si>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</si>
  <si>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</si>
  <si>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</si>
  <si>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</si>
  <si>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</si>
  <si>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</si>
  <si>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</si>
  <si>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</si>
  <si>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</si>
  <si>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</si>
  <si>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</si>
  <si>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</si>
  <si>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</si>
  <si>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</si>
  <si>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</si>
  <si>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</si>
  <si>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</si>
  <si>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</si>
  <si>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</si>
  <si>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</si>
  <si>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</si>
  <si>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Lesvos</t>
  </si>
  <si>
    <t>Steering Comitee:
- The Mayor of Lesvos - The vice Mayors of Lesvos
- DAFNI (Network of Aegean Islands for Sustainability)
Work group:
- The energy representative of the municipality of Lesvos
- The technical department of the municipality of Lesvos
- DAFNI (Network of Aegean Islands for Sustainability)</t>
  </si>
  <si>
    <t>Staff:
- The energy representative of the municipality of Lesvos (1 person)
- The technical department of the municipality of Lesvos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</si>
  <si>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</si>
  <si>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</si>
  <si>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Lesvos's energy profile. The monitoring task will be taken over by the work group.</t>
  </si>
  <si>
    <t xml:space="preserve">The long-term vision of the municipality of Lesvos is to succeed into restricitng the rapidly increasing CO2 emissions of Lesvos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Lesvos are expected to increase by 62%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</si>
  <si>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</si>
  <si>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</si>
  <si>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</si>
  <si>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</si>
  <si>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</si>
  <si>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</si>
  <si>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</si>
  <si>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</si>
  <si>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</si>
  <si>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</si>
  <si>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Άλλες οδικές υπηρεσίες μεταφοράς επιβατών (ταξί, τουρισμός, σχολικά λεωφορεία, κλπ.)</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</si>
  <si>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</si>
  <si>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</si>
  <si>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</si>
  <si>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</si>
  <si>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Lesvos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</si>
  <si>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</si>
  <si>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</si>
  <si>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</si>
  <si>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</si>
  <si>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</si>
  <si>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</si>
  <si>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</si>
  <si>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</si>
  <si>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</si>
  <si>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</si>
  <si>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</si>
  <si>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</si>
  <si>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Lesvos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</si>
  <si>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</si>
  <si>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</si>
  <si>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</si>
  <si>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</si>
  <si>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</si>
  <si>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</si>
  <si>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</si>
  <si>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</si>
  <si>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</si>
  <si>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</si>
  <si>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</si>
  <si>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</si>
  <si>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</si>
  <si>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</si>
  <si>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</si>
  <si>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</si>
  <si>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</si>
  <si>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</si>
  <si>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</si>
  <si>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Lesvos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</si>
  <si>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</si>
  <si>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</si>
  <si>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</si>
  <si>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Lesvos - Health centers - Hospital</t>
  </si>
  <si>
    <t>Increase to 30% the total space heating energy demand supplied from heat pumps by 2020 - Increase to 30% the total hot water energy demand supplied from solar thermal by 2020</t>
  </si>
  <si>
    <t>Municipality of Lesvos - Health center</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</si>
  <si>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</si>
  <si>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</si>
  <si>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Lesvos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</si>
  <si>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</si>
  <si>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</si>
  <si>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Lesvos - Lesvos KTEL </t>
  </si>
  <si>
    <t>Increase by 20% the energy efficiency of passenger transports by road by 2020 through the promotion of eco-driving practices.</t>
  </si>
  <si>
    <t>Municipality of Lesvos - Transfer operators - Taxis</t>
  </si>
  <si>
    <t>Increase to 10% the passenger transport by road energy demand supplied from electricity by 2020 through the introduction of hybrid – electrical buses</t>
  </si>
  <si>
    <t>Increase by 20% the energy efficiency of Freight transport by road and removal services by 2020 through the promotion of eco-driving practices.</t>
  </si>
  <si>
    <t xml:space="preserve">Municipality of Lesvos  </t>
  </si>
  <si>
    <t>Increase to 10% the passenger transport by road energy demand supplied from electricity by 2020 through the promotion of hybrid – electrical trucks.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</si>
  <si>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</si>
  <si>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</si>
  <si>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</si>
  <si>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</si>
  <si>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</si>
  <si>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</si>
  <si>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</si>
  <si>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Promotion of geothermal energy exploitation for electricity and heat production</t>
  </si>
  <si>
    <t>Island Sustainable Energy Action Plan of Lesvos island</t>
  </si>
  <si>
    <t>Wind - Hydro hybrid</t>
  </si>
  <si>
    <t>Υδροαιολική ενέργεια</t>
  </si>
  <si>
    <t>Promotion of the installation of a wind - hydro hyrid station with pumped storage to substitute part of the conventional power</t>
  </si>
  <si>
    <t xml:space="preserve">Promotion of biomass exploitation form agricultural and urban residues  for electricity production </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</si>
</sst>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5"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0" fontID_"0" fillID_"0" borderID_"7" xfID_"0" applyBorder="1" applyAlignment="1"><alignment horizontal="right" vertical="center" wrapText="1"/></xf><xf numFmtID_"0" fontID_"0" fillID_"0" borderID_"6" xfID_"0" applyBorder="1" applyAlignment="1"><alignment horizontal="right" vertical="center" wrapText="1"/></xf><xf numFmtID_"3" fontID_"6" fillID_"8" borderID_"8" xfID_"0" applyNumberFormat="1" applyFont="1" applyFill="1" applyBorder="1" applyAlignment="1" applyProtection="1"><alignment horizontal="right" vertical="center"/><protection locked="0"/></xf><xf numFmtID_"0" fontID_"0" fillID_"0" borderID_"7" xfID_"0" applyBorder="1" applyAlignment="1"><alignment horizontal="right" vertical="center"/></xf><xf numFmtID_"0" fontID_"0" fillID_"0" borderID_"6" xfID_"0" applyBorder="1" applyAlignment="1"><alignment horizontal="right" vertical="center"/></xf><xf numFmtID_"0" fontID_"4" fillID_"0" borderID_"8" xfID_"0" applyFont="1" applyBorder="1" applyAlignment="1" applyProtection="1"><alignment vertical="center" wrapText="1"/></xf><xf numFmtID_"0" fontID_"4" fillID_"0" borderID_"7" xfID_"0" applyFont="1" applyBorder="1" applyAlignment="1" applyProtection="1"><alignment vertical="center" wrapText="1"/></xf><xf numFmtID_"0" fontID_"4" fillID_"0" borderID_"6" xfID_"0" applyFont="1" applyBorder="1" applyAlignment="1" applyProtection="1"><alignment vertical="center" wrapText="1"/></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26"/><sheetViews><sheetView showGridLines="0" zoomScale="70" zoomScaleNormal="70" workbookViewID_"0"><selection activeCell="B4" sqref="B4"/></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50" t="str"><f>Translation!$A$31</f><v>Island  Sustainable Energy Action Plan (ISEAP)</v></c><c r="C1" s="250"/><c r="D1" s="82"/><c r="E1" s="82"/><c r="F1" s="82"/><c r="G1" s="82"/><c r="H1" s="82"/><c r="I1" s="82"/><c r="J1" s="82"/><c r="K1" s="82"/><c r="L1" s="82"/><c r="M1" s="82"/><c r="N1" s="82"/></row><row r="2" spans="1:31" s="21" customFormat="1" ht="28.5" customHeight="1" x14ac:dyDescent="0.25"><c r="A2" s="251" t="s"><v>1443</v></c><c r="B2" s="251"/><c r="C2" s="114"/><c r="D2" s="77"/><c r="E2" s="77"/><c r="F2" s="78" t="str"><f>Translation!$A$10</f><v>Island</v></c><c r="G2" s="79" t="str"><f>'Start here'!$B$5</f><v>Lesvos</v></c><c r="H2" s="81"/><c r="I2" s="81"/><c r="J2" s="81"/><c r="K2" s="81"/><c r="L2" s="81"/><c r="M2" s="81"/><c r="N2" s="81"/></row><row r="4" spans="1:31" ht="30" customHeight="1" x14ac:dyDescent="0.25"><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Island</v></c><c r="B5" s="232" t="s"><v>1667</v></c></row><row r="6" spans="1:31" s="174" customFormat="1" ht="30" customHeight="1" x14ac:dyDescent="0.25"><c r="A6" s="48" t="str"><f>Translation!A12</f><v>Baseline year</v></c><c r="B6" s="232"><v>2005</v></c></row><row r="7" spans="1:31" s="174" customFormat="1" ht="30" customHeight="1" x14ac:dyDescent="0.25"><c r="A7" s="48" t="str"><f>Translation!A13</f><v>CO2 calculation method</v></c><c r="B7" s="103" t="s"><v>521</v></c><c r="D7" s="46" t="s"><v>521</v></c><c r="E7" s="46" t="s"><v>520</v></c><c r="F7" s="47" t="str"><f>IF(B7=D7,Translation!A14,Translation!A15)</f><v>IPCC emission factors</v></c></row><row r="8" spans="1:31" s="174" customFormat="1" ht="30" customHeight="1" x14ac:dyDescent="0.25"><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Sheet</v></c><c r="B11" s="253" t="str"><f>Translation!A24</f><v>Contents</v></c><c r="C11" s="253"/></row><row r="12" spans="1:31" ht="15.75" x14ac:dyDescent="0.25"><c r="A12" s="202" t="s"><v>519</v></c><c r="B12" s="252" t="str"><f>Translation!A25</f><v>Is intended to enable the translation of the tables.</v></c><c r="C12" s="252"/></row><row r="13" spans="1:31" ht="15.75" x14ac:dyDescent="0.25"><c r="A13" s="202" t="s"><v>518</v></c><c r="B13" s="254" t="str"><f>Translation!A26</f><v>To insert CO2 emission factors for calculating emissions.</v></c><c r="C13" s="254"/></row><row r="14" spans="1:31" ht="15.75" x14ac:dyDescent="0.25"><c r="A14" s="202" t="s"><v>810</v></c><c r="B14" s="254" t="str"><f>Translation!A27</f><v>To establish ISEAP targets, long-term vision and organizational and financial aspects.</v></c><c r="C14" s="254"/></row><row r="15" spans="1:31" ht="15.75" x14ac:dyDescent="0.25"><c r="A15" s="202" t="s"><v>811</v></c><c r="B15" s="254" t="str"><f>Translation!A28</f><v>To present the baseline energy balance and CO2 emissions inventory.</v></c><c r="C15" s="254"/></row><row r="16" spans="1:31" ht="15.75" x14ac:dyDescent="0.25"><c r="A16" s="202" t="s"><v>852</v></c><c r="B16" s="252" t="str"><f>Translation!A29</f><v>To present the plan energy balance in 2020 and CO2 emissions inventory.</v></c><c r="C16" s="252"/></row><row r="17" spans="1:14" ht="15.75" x14ac:dyDescent="0.25"><c r="A17" s="202" t="s"><v>812</v></c><c r="B17" s="252" t="str"><f>Translation!A30</f><v>To present the list of energy sustainable actions, the investment and reduction of CO2 emissions.</v></c><c r="C17" s="252"/></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49"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9"/><c r="C24" s="249"/><c r="D24" s="216"/><c r="E24" s="216"/><c r="F24" s="216"/><c r="G24" s="216"/><c r="H24" s="216"/><c r="I24" s="216"/><c r="J24" s="216"/><c r="K24" s="216"/><c r="L24" s="216"/><c r="M24" s="216"/><c r="N24" s="216"/></row><row r="25" spans="1:14" s="217" customFormat="1" ht="213.75" customHeight="1" x14ac:dyDescent="0.25"><c r="A25" s="249"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9"/><c r="C25" s="249"/><c r="D25" s="216"/><c r="E25" s="216"/><c r="F25" s="216"/><c r="G25" s="216"/><c r="H25" s="216"/><c r="I25" s="216"/><c r="J25" s="216"/><c r="K25" s="216"/><c r="L25" s="216"/><c r="M25" s="216"/><c r="N25" s="216"/></row><row r="26" spans="1:14" s="217" customFormat="1" ht="205.5" customHeight="1" x14ac:dyDescent="0.25"><c r="A26" s="249"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9"/><c r="C26" s="249"/><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5"/><sheetViews><sheetView showGridLines="0" topLeftCell="A157" zoomScale="70" zoomScaleNormal="70" workbookViewID_"0"><selection activeCell="F182" sqref="F182"/></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55" t="str"><f>Translation!$A$31</f><v>Island  Sustainable Energy Action Plan (ISEAP)</v></c><c r="B1" s="255"/><c r="C1" s="255"/><c r="D1" s="255"/><c r="E1" s="255"/><c r="F1" s="255"/><c r="G1" s="255"/><c r="H1" s="255"/><c r="I1" s="255"/><c r="J1" s="255"/><c r="K1" s="255"/><c r="L1" s="255"/></row><row r="2" spans="1:12" s="21" customFormat="1" ht="28.5" customHeight="1" x14ac:dyDescent="0.25"><c r="A2" s="251" t="s"><v>1443</v></c><c r="B2" s="251"/><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TRANSLATION TABLE</v></c><c r="B4" s="2"/><c r="C4" s="2"/><c r="D4" s="2"/><c r="E4" s="2"/><c r="F4" s="2"/><c r="G4" s="2"/><c r="H4" s="2"/><c r="I4" s="2"/><c r="J4" s="2"/><c r="K4" s="2"/><c r="L4" s="2"/></row><row r="5" spans="1:12" s="6" customFormat="1" ht="18.75" customHeight="1" x14ac:dyDescent="0.25"><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 x14ac:dyDescent="0.25"><c r="A6" s="196" t="str"><f>'Start here'!B4</f><v>EN</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 x14ac:dyDescent="0.25"><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 x14ac:dyDescent="0.25"><c r="A9" s="20" t="str"><f t="shared" si="0"/><v>Language</v></c><c r="B9" s="227" t="s"><v>825</v></c><c r="C9" s="227" t="s"><v>826</v></c><c r="D9" s="227" t="s"><v>826</v></c><c r="E9" s="227" t="s"><v>1492</v></c><c r="F9" s="227" t="s"><v>911</v></c><c r="G9" s="227" t="s"><v>1337</v></c><c r="H9" s="227" t="s"><v>1113</v></c><c r="I9" s="227" t="s"><v>1153</v></c><c r="J9" s="227" t="s"><v>908</v></c><c r="K9" s="227"/><c r="L9" s="227"/></row><row r="10" spans="1:12" s="10" customFormat="1" ht="12" x14ac:dyDescent="0.25"><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 x14ac:dyDescent="0.25"><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 x14ac:dyDescent="0.25"><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 x14ac:dyDescent="0.25"><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 x14ac:dyDescent="0.25"><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 x14ac:dyDescent="0.25"><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 x14ac:dyDescent="0.25"><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 x14ac:dyDescent="0.2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 x14ac:dyDescent="0.2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 x14ac:dyDescent="0.2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 x14ac:dyDescent="0.2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 x14ac:dyDescent="0.25"><c r="A21" s="20" t="str"><f t="shared" si="0"/><v>[MWh]</v></c><c r="B21" s="227" t="s"><v>500</v></c><c r="C21" s="227" t="s"><v>500</v></c><c r="D21" s="227" t="s"><v>500</v></c><c r="E21" s="227" t="s"><v>500</v></c><c r="F21" s="227" t="s"><v>500</v></c><c r="G21" s="227" t="s"><v>500</v></c><c r="H21" s="227" t="s"><v>500</v></c><c r="I21" s="227" t="s"><v>500</v></c><c r="J21" s="227" t="s"><v>500</v></c><c r="K21" s="227"/><c r="L21" s="227"/></row><row r="22" spans="1:12" s="11" customFormat="1" ht="12" x14ac:dyDescent="0.25"><c r="A22" s="20" t="str"><f t="shared" si="0"/><v>[%]</v></c><c r="B22" s="227" t="s"><v>849</v></c><c r="C22" s="227" t="s"><v>849</v></c><c r="D22" s="227" t="s"><v>849</v></c><c r="E22" s="227" t="s"><v>849</v></c><c r="F22" s="227" t="s"><v>849</v></c><c r="G22" s="227" t="s"><v>849</v></c><c r="H22" s="227" t="s"><v>849</v></c><c r="I22" s="227" t="s"><v>849</v></c><c r="J22" s="227" t="s"><v>849</v></c><c r="K22" s="227"/><c r="L22" s="227"/></row><row r="23" spans="1:12" s="10" customFormat="1" ht="12" x14ac:dyDescent="0.25"><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 x14ac:dyDescent="0.25"><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 x14ac:dyDescent="0.25"><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 x14ac:dyDescent="0.25"><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 x14ac:dyDescent="0.25"><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 x14ac:dyDescent="0.2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 x14ac:dyDescent="0.2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 x14ac:dyDescent="0.25"><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 x14ac:dyDescent="0.25"><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 x14ac:dyDescent="0.25"><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 x14ac:dyDescent="0.25"><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 x14ac:dyDescent="0.2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 x14ac:dyDescent="0.25"><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 x14ac:dyDescent="0.25"><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 x14ac:dyDescent="0.25"><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 x14ac:dyDescent="0.25"><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 x14ac:dyDescent="0.25"><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 x14ac:dyDescent="0.25"><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 x14ac:dyDescent="0.25"><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 x14ac:dyDescent="0.25"><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 x14ac:dyDescent="0.25"><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 x14ac:dyDescent="0.25"><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 x14ac:dyDescent="0.25"><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 x14ac:dyDescent="0.25"><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 x14ac:dyDescent="0.25"><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 x14ac:dyDescent="0.25"><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 x14ac:dyDescent="0.25"><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 x14ac:dyDescent="0.25"><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 x14ac:dyDescent="0.25"><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 x14ac:dyDescent="0.25"><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 x14ac:dyDescent="0.25"><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 x14ac:dyDescent="0.25"><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 x14ac:dyDescent="0.25"><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 x14ac:dyDescent="0.25"><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 x14ac:dyDescent="0.25"><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 x14ac:dyDescent="0.25"><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 x14ac:dyDescent="0.25"><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 x14ac:dyDescent="0.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 x14ac:dyDescent="0.25"><c r="A61" s="180" t="str"><f t="shared" si="0"/><v>Hot water</v></c><c r="B61" s="12" t="s"><v>26</v></c><c r="C61" s="12" t="s"><v>27</v></c><c r="D61" s="12" t="s"><v>990</v></c><c r="E61" s="12" t="s"><v>1536</v></c><c r="F61" s="12" t="s"><v>308</v></c><c r="G61" s="12" t="s"><v>150</v></c><c r="H61" s="12" t="s"><v>189</v></c><c r="I61" s="12" t="s"><v>1197</v></c><c r="J61" s="12" t="s"><v>249</v></c><c r="K61" s="12"/><c r="L61" s="12"/></row><row r="62" spans="1:12" s="10" customFormat="1" ht="12" x14ac:dyDescent="0.25"><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 x14ac:dyDescent="0.25"><c r="A63" s="180" t="str"><f t="shared" si="0"/><v>Lighting</v></c><c r="B63" s="12" t="s"><v>30</v></c><c r="C63" s="12" t="s"><v>31</v></c><c r="D63" s="12" t="s"><v>992</v></c><c r="E63" s="12" t="s"><v>1538</v></c><c r="F63" s="12" t="s"><v>750</v></c><c r="G63" s="12" t="s"><v>152</v></c><c r="H63" s="12" t="s"><v>152</v></c><c r="I63" s="12" t="s"><v>1199</v></c><c r="J63" s="12" t="s"><v>251</v></c><c r="K63" s="12"/><c r="L63" s="12"/></row><row r="64" spans="1:12" s="10" customFormat="1" ht="12" x14ac:dyDescent="0.25"><c r="A64" s="180" t="str"><f t="shared" si="0"/><v>Cooking</v></c><c r="B64" s="12" t="s"><v>32</v></c><c r="C64" s="12" t="s"><v>33</v></c><c r="D64" s="12" t="s"><v>993</v></c><c r="E64" s="12" t="s"><v>1539</v></c><c r="F64" s="12" t="s"><v>310</v></c><c r="G64" s="12" t="s"><v>153</v></c><c r="H64" s="12" t="s"><v>190</v></c><c r="I64" s="12" t="s"><v>1200</v></c><c r="J64" s="12" t="s"><v>252</v></c><c r="K64" s="12"/><c r="L64" s="12"/></row><row r="65" spans="1:12" s="10" customFormat="1" ht="12" x14ac:dyDescent="0.25"><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 x14ac:dyDescent="0.25"><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 x14ac:dyDescent="0.25"><c r="A67" s="180" t="str"><f t="shared" si="0"/><v>Dish washing</v></c><c r="B67" s="12" t="s"><v>38</v></c><c r="C67" s="12" t="s"><v>39</v></c><c r="D67" s="12" t="s"><v>996</v></c><c r="E67" s="12" t="s"><v>1542</v></c><c r="F67" s="12" t="s"><v>313</v></c><c r="G67" s="12" t="s"><v>747</v></c><c r="H67" s="12" t="s"><v>193</v></c><c r="I67" s="12" t="s"><v>1203</v></c><c r="J67" s="12" t="s"><v>254</v></c><c r="K67" s="12"/><c r="L67" s="12"/></row><row r="68" spans="1:12" s="10" customFormat="1" ht="12" x14ac:dyDescent="0.25"><c r="A68" s="180" t="str"><f t="shared" si="0"/><v>Tv sets</v></c><c r="B68" s="12" t="s"><v>40</v></c><c r="C68" s="12" t="s"><v>41</v></c><c r="D68" s="12" t="s"><v>41</v></c><c r="E68" s="12" t="s"><v>1543</v></c><c r="F68" s="12" t="s"><v>314</v></c><c r="G68" s="12" t="s"><v>746</v></c><c r="H68" s="12" t="s"><v>194</v></c><c r="I68" s="12" t="s"><v>1204</v></c><c r="J68" s="12" t="s"><v>255</v></c><c r="K68" s="12"/><c r="L68" s="12"/></row><row r="69" spans="1:12" s="10" customFormat="1" ht="12" x14ac:dyDescent="0.25"><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 x14ac:dyDescent="0.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 x14ac:dyDescent="0.25"><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 x14ac:dyDescent="0.25"><c r="A72" s="180" t="str"><f t="shared" si="0"/><v>Mining and quarrying</v></c><c r="B72" s="9" t="s"><v>48</v></c><c r="C72" s="9" t="s"><v>49</v></c><c r="D72" s="9" t="s"><v>1000</v></c><c r="E72" s="9" t="s"><v>1547</v></c><c r="F72" s="9" t="s"><v>317</v></c><c r="G72" s="9" t="s"><v>373</v></c><c r="H72" s="9" t="s"><v>197</v></c><c r="I72" s="9" t="s"><v>1208</v></c><c r="J72" s="9" t="s"><v>258</v></c><c r="K72" s="9"/><c r="L72" s="9"/></row><row r="73" spans="1:12" s="10" customFormat="1" ht="12" x14ac:dyDescent="0.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 x14ac:dyDescent="0.25"><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 x14ac:dyDescent="0.25"><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 x14ac:dyDescent="0.25"><c r="A76" s="180" t="str"><f t="shared" si="1"/><v>Construction</v></c><c r="B76" s="9" t="s"><v>53</v></c><c r="C76" s="9" t="s"><v>54</v></c><c r="D76" s="9" t="s"><v>1004</v></c><c r="E76" s="9" t="s"><v>53</v></c><c r="F76" s="9" t="s"><v>320</v></c><c r="G76" s="9" t="s"><v>375</v></c><c r="H76" s="9" t="s"><v>198</v></c><c r="I76" s="9" t="s"><v>1212</v></c><c r="J76" s="9" t="s"><v>259</v></c><c r="K76" s="9"/><c r="L76" s="9"/></row><row r="77" spans="1:12" s="10" customFormat="1" ht="12" x14ac:dyDescent="0.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 x14ac:dyDescent="0.25"><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 x14ac:dyDescent="0.25"><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 x14ac:dyDescent="0.25"><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 x14ac:dyDescent="0.25"><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 x14ac:dyDescent="0.25"><c r="A82" s="180" t="str"><f t="shared" si="1"/><v>Education</v></c><c r="B82" s="9" t="s"><v>61</v></c><c r="C82" s="9" t="s"><v>62</v></c><c r="D82" s="9" t="s"><v>1010</v></c><c r="E82" s="9" t="s"><v>61</v></c><c r="F82" s="9" t="s"><v>325</v></c><c r="G82" s="9" t="s"><v>156</v></c><c r="H82" s="9" t="s"><v>200</v></c><c r="I82" s="9" t="s"><v>1218</v></c><c r="J82" s="9" t="s"><v>260</v></c><c r="K82" s="9"/><c r="L82" s="9"/></row><row r="83" spans="1:12" s="11" customFormat="1" ht="24" x14ac:dyDescent="0.25"><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 x14ac:dyDescent="0.25"><c r="A84" s="180" t="str"><f t="shared" si="1"/><v>Other services</v></c><c r="B84" s="9" t="s"><v>65</v></c><c r="C84" s="9" t="s"><v>66</v></c><c r="D84" s="9" t="s"><v>1012</v></c><c r="E84" s="9" t="s"><v>1557</v></c><c r="F84" s="9" t="s"><v>327</v></c><c r="G84" s="9" t="s"><v>732</v></c><c r="H84" s="9" t="s"><v>731</v></c><c r="I84" s="9" t="s"><v>1220</v></c><c r="J84" s="9" t="s"><v>262</v></c><c r="K84" s="9"/><c r="L84" s="9"/></row><row r="85" spans="1:12" s="10" customFormat="1" ht="12" x14ac:dyDescent="0.25"><c r="A85" s="180" t="str"><f t="shared" si="1"/><v>Public lighting</v></c><c r="B85" s="9" t="s"><v>44</v></c><c r="C85" s="9" t="s"><v>45</v></c><c r="D85" s="9" t="s"><v>1013</v></c><c r="E85" s="9" t="s"><v>1558</v></c><c r="F85" s="9" t="s"><v>730</v></c><c r="G85" s="9" t="s"><v>729</v></c><c r="H85" s="9" t="s"><v>158</v></c><c r="I85" s="9" t="s"><v>1221</v></c><c r="J85" s="9" t="s"><v>263</v></c><c r="K85" s="9"/><c r="L85" s="9"/></row><row r="86" spans="1:12" s="10" customFormat="1" ht="12" x14ac:dyDescent="0.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 x14ac:dyDescent="0.25"><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 x14ac:dyDescent="0.25"><c r="A88" s="201" t="str"><f t="shared" si="1"/><v>Freight transport by road and removal services</v></c><c r="B88" s="9" t="s"><v>68</v></c><c r="C88" s="9" t="s"><v>1680</v></c><c r="D88" s="9"/><c r="E88" s="9"/><c r="F88" s="9" t="s"><v>328</v></c><c r="G88" s="9" t="s"><v>1681</v></c><c r="H88" s="9" t="s"><v>1682</v></c><c r="I88" s="9"/><c r="J88" s="9" t="s"><v>1683</v></c><c r="K88" s="9"/><c r="L88" s="9"/></row><row r="89" spans="1:12" s="10" customFormat="1" ht="24" x14ac:dyDescent="0.25"><c r="A89" s="201" t="str"><f t="shared" si="1"/><v>Other fleet for public and private services</v></c><c r="B89" s="9" t="s"><v>946</v></c><c r="C89" s="9" t="s"><v>69</v></c><c r="D89" s="9"/><c r="E89" s="9"/><c r="F89" s="9" t="s"><v>1684</v></c><c r="G89" s="9" t="s"><v>1685</v></c><c r="H89" s="9" t="s"><v>202</v></c><c r="I89" s="9"/><c r="J89" s="9" t="s"><v>1686</v></c><c r="K89" s="9"/><c r="L89" s="9"/></row><row r="90" spans="1:12" s="10" customFormat="1" ht="12" x14ac:dyDescent="0.25"><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 x14ac:dyDescent="0.25"><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 x14ac:dyDescent="0.25"><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 x14ac:dyDescent="0.25"><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 x14ac:dyDescent="0.25"><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 x14ac:dyDescent="0.25"><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 x14ac:dyDescent="0.25"><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 x14ac:dyDescent="0.25"><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 x14ac:dyDescent="0.25"><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 x14ac:dyDescent="0.25"><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 x14ac:dyDescent="0.25"><c r="A100" s="20" t="str"><f t="shared" si="1"/><v>Fueloil</v></c><c r="B100" s="9" t="s"><v>454</v></c><c r="C100" s="9" t="s"><v>455</v></c><c r="D100" s="9" t="s"><v>454</v></c><c r="E100" s="9" t="s"><v>1568</v></c><c r="F100" s="9" t="s"><v>456</v></c><c r="G100" s="9" t="s"><v>457</v></c><c r="H100" s="9" t="s"><v>458</v></c><c r="I100" s="9" t="s"><v>1232</v></c><c r="J100" s="9" t="s"><v>459</v></c><c r="K100" s="9"/><c r="L100" s="9"/></row><row r="101" spans="1:12" s="10" customFormat="1" ht="12" x14ac:dyDescent="0.25"><c r="A101" s="20" t="str"><f t="shared" si="1"/><v>Diesel</v></c><c r="B101" s="9" t="s"><v>406</v></c><c r="C101" s="9" t="s"><v>460</v></c><c r="D101" s="9" t="s"><v>406</v></c><c r="E101" s="9" t="s"><v>1569</v></c><c r="F101" s="9" t="s"><v>461</v></c><c r="G101" s="9" t="s"><v>406</v></c><c r="H101" s="9" t="s"><v>406</v></c><c r="I101" s="9" t="s"><v>406</v></c><c r="J101" s="9" t="s"><v>462</v></c><c r="K101" s="9"/><c r="L101" s="9"/></row><row r="102" spans="1:12" s="10" customFormat="1" ht="12" x14ac:dyDescent="0.25"><c r="A102" s="20" t="str"><f t="shared" si="1"/><v>Gasoline</v></c><c r="B102" s="9" t="s"><v>407</v></c><c r="C102" s="9" t="s"><v>463</v></c><c r="D102" s="9" t="s"><v>463</v></c><c r="E102" s="9" t="s"><v>1570</v></c><c r="F102" s="9" t="s"><v>464</v></c><c r="G102" s="9" t="s"><v>465</v></c><c r="H102" s="9" t="s"><v>466</v></c><c r="I102" s="9" t="s"><v>1233</v></c><c r="J102" s="9" t="s"><v>467</v></c><c r="K102" s="9"/><c r="L102" s="9"/></row><row r="103" spans="1:12" s="10" customFormat="1" ht="12" x14ac:dyDescent="0.25"><c r="A103" s="20" t="str"><f t="shared" si="1"/><v>LPG</v></c><c r="B103" s="9" t="s"><v>468</v></c><c r="C103" s="9" t="s"><v>469</v></c><c r="D103" s="9" t="s"><v>1024</v></c><c r="E103" s="9" t="s"><v>469</v></c><c r="F103" s="9" t="s"><v>470</v></c><c r="G103" s="9" t="s"><v>468</v></c><c r="H103" s="9" t="s"><v>468</v></c><c r="I103" s="9" t="s"><v>469</v></c><c r="J103" s="9" t="s"><v>471</v></c><c r="K103" s="9"/><c r="L103" s="9"/></row><row r="104" spans="1:12" s="10" customFormat="1" ht="12" x14ac:dyDescent="0.25"><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 x14ac:dyDescent="0.25"><c r="A105" s="20" t="str"><f t="shared" si="1"/><v>Coal</v></c><c r="B105" s="9" t="s"><v>408</v></c><c r="C105" s="9" t="s"><v>476</v></c><c r="D105" s="9" t="s"><v>1026</v></c><c r="E105" s="9" t="s"><v>1572</v></c><c r="F105" s="9" t="s"><v>477</v></c><c r="G105" s="9" t="s"><v>478</v></c><c r="H105" s="9" t="s"><v>479</v></c><c r="I105" s="9" t="s"><v>1235</v></c><c r="J105" s="9" t="s"><v>480</v></c><c r="K105" s="9"/><c r="L105" s="9"/></row><row r="106" spans="1:12" s="10" customFormat="1" ht="36" x14ac:dyDescent="0.25"><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 x14ac:dyDescent="0.25"><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 x14ac:dyDescent="0.25"><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 x14ac:dyDescent="0.25"><c r="A109" s="20" t="str"><f t="shared" si="1"/><v>Hydro</v></c><c r="B109" s="9" t="s"><v>70</v></c><c r="C109" s="9" t="s"><v>71</v></c><c r="D109" s="9" t="s"><v>1030</v></c><c r="E109" s="9" t="s"><v>1576</v></c><c r="F109" s="9" t="s"><v>333</v></c><c r="G109" s="9" t="s"><v>161</v></c><c r="H109" s="9" t="s"><v>70</v></c><c r="I109" s="9" t="s"><v>1239</v></c><c r="J109" s="9" t="s"><v>486</v></c><c r="K109" s="9"/><c r="L109" s="9"/></row><row r="110" spans="1:12" s="10" customFormat="1" ht="12" x14ac:dyDescent="0.25"><c r="A110" s="20" t="str"><f t="shared" si="1"/><v>Wind</v></c><c r="B110" s="9" t="s"><v>72</v></c><c r="C110" s="9" t="s"><v>73</v></c><c r="D110" s="9" t="s"><v>1031</v></c><c r="E110" s="9" t="s"><v>1577</v></c><c r="F110" s="9" t="s"><v>334</v></c><c r="G110" s="9" t="s"><v>162</v></c><c r="H110" s="9" t="s"><v>208</v></c><c r="I110" s="9" t="s"><v>1240</v></c><c r="J110" s="9" t="s"><v>270</v></c><c r="K110" s="9"/><c r="L110" s="9"/></row><row r="111" spans="1:12" s="10" customFormat="1" ht="12" x14ac:dyDescent="0.25"><c r="A111" s="20" t="str"><f t="shared" si="1"/><v>Solar</v></c><c r="B111" s="9" t="s"><v>74</v></c><c r="C111" s="9" t="s"><v>74</v></c><c r="D111" s="9" t="s"><v>74</v></c><c r="E111" s="9" t="s"><v>1578</v></c><c r="F111" s="9" t="s"><v>335</v></c><c r="G111" s="9" t="s"><v>163</v></c><c r="H111" s="9" t="s"><v>487</v></c><c r="I111" s="9" t="s"><v>1241</v></c><c r="J111" s="9" t="s"><v>271</v></c><c r="K111" s="9"/><c r="L111" s="9"/></row><row r="112" spans="1:12" s="10" customFormat="1" ht="12" x14ac:dyDescent="0.25"><c r="A112" s="20" t="str"><f t="shared" si="1"/><v>Geothermal</v></c><c r="B112" s="9" t="s"><v>75</v></c><c r="C112" s="9" t="s"><v>76</v></c><c r="D112" s="9" t="s"><v>76</v></c><c r="E112" s="9" t="s"><v>1579</v></c><c r="F112" s="9" t="s"><v>336</v></c><c r="G112" s="9" t="s"><v>164</v></c><c r="H112" s="9" t="s"><v>209</v></c><c r="I112" s="9" t="s"><v>1242</v></c><c r="J112" s="9" t="s"><v>488</v></c><c r="K112" s="9"/><c r="L112" s="9"/></row><row r="113" spans="1:12" s="10" customFormat="1" ht="12" x14ac:dyDescent="0.25"><c r="A113" s="20" t="str"><f t="shared" si="1"/><v>Ocean</v></c><c r="B113" s="9" t="s"><v>77</v></c><c r="C113" s="9" t="s"><v>78</v></c><c r="D113" s="9" t="s"><v>1032</v></c><c r="E113" s="9" t="s"><v>1580</v></c><c r="F113" s="9" t="s"><v>337</v></c><c r="G113" s="9" t="s"><v>489</v></c><c r="H113" s="9" t="s"><v>490</v></c><c r="I113" s="9" t="s"><v>1243</v></c><c r="J113" s="9" t="s"><v>491</v></c><c r="K113" s="9"/><c r="L113" s="9"/></row><row r="114" spans="1:12" s="10" customFormat="1" ht="12" x14ac:dyDescent="0.25"><c r="A114" s="20" t="str"><f t="shared" si="1"/><v>Biomass</v></c><c r="B114" s="9" t="s"><v>79</v></c><c r="C114" s="9" t="s"><v>80</v></c><c r="D114" s="9" t="s"><v>1033</v></c><c r="E114" s="9" t="s"><v>210</v></c><c r="F114" s="9" t="s"><v>338</v></c><c r="G114" s="9" t="s"><v>80</v></c><c r="H114" s="9" t="s"><v>210</v></c><c r="I114" s="9" t="s"><v>80</v></c><c r="J114" s="9" t="s"><v>79</v></c><c r="K114" s="9"/><c r="L114" s="9"/></row><row r="115" spans="1:12" s="10" customFormat="1" ht="12" x14ac:dyDescent="0.25"><c r="A115" s="20" t="str"><f t="shared" si="1"/><v>Urban waste</v></c><c r="B115" s="9" t="s"><v>81</v></c><c r="C115" s="9" t="s"><v>82</v></c><c r="D115" s="9" t="s"><v>1034</v></c><c r="E115" s="9" t="s"><v>1581</v></c><c r="F115" s="9" t="s"><v>339</v></c><c r="G115" s="9" t="s"><v>492</v></c><c r="H115" s="9" t="s"><v>211</v></c><c r="I115" s="9" t="s"><v>1244</v></c><c r="J115" s="9" t="s"><v>493</v></c><c r="K115" s="9"/><c r="L115" s="9"/></row><row r="116" spans="1:12" s="10" customFormat="1" ht="12" x14ac:dyDescent="0.25"><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 x14ac:dyDescent="0.25"><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 x14ac:dyDescent="0.25"><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 x14ac:dyDescent="0.25"><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 x14ac:dyDescent="0.25"><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 x14ac:dyDescent="0.25"><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 x14ac:dyDescent="0.25"><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 x14ac:dyDescent="0.25"><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 x14ac:dyDescent="0.25"><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 x14ac:dyDescent="0.25"><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 x14ac:dyDescent="0.25"><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 x14ac:dyDescent="0.25"><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 x14ac:dyDescent="0.25"><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 x14ac:dyDescent="0.25"><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 x14ac:dyDescent="0.25"><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 x14ac:dyDescent="0.25"><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 x14ac:dyDescent="0.25"><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 x14ac:dyDescent="0.25"><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 x14ac:dyDescent="0.25"><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 x14ac:dyDescent="0.25"><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 x14ac:dyDescent="0.25"><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 x14ac:dyDescent="0.25"><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 x14ac:dyDescent="0.25"><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 x14ac:dyDescent="0.25"><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 x14ac:dyDescent="0.25"><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 x14ac:dyDescent="0.25"><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 x14ac:dyDescent="0.25"><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 x14ac:dyDescent="0.25"><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 x14ac:dyDescent="0.25"><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 x14ac:dyDescent="0.25"><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 x14ac:dyDescent="0.25"><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 x14ac:dyDescent="0.2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 x14ac:dyDescent="0.2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 x14ac:dyDescent="0.2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 x14ac:dyDescent="0.2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 x14ac:dyDescent="0.25"><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 x14ac:dyDescent="0.25"><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 x14ac:dyDescent="0.25"><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 x14ac:dyDescent="0.25"><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 x14ac:dyDescent="0.25"><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 x14ac:dyDescent="0.25"><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 x14ac:dyDescent="0.25"><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 x14ac:dyDescent="0.25"><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 x14ac:dyDescent="0.25"><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 x14ac:dyDescent="0.25"><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 x14ac:dyDescent="0.25"><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 x14ac:dyDescent="0.25"><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 x14ac:dyDescent="0.25"><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 x14ac:dyDescent="0.25"><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 x14ac:dyDescent="0.25"><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 x14ac:dyDescent="0.25"><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 x14ac:dyDescent="0.25"><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 x14ac:dyDescent="0.25"><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 x14ac:dyDescent="0.25"><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 x14ac:dyDescent="0.2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 x14ac:dyDescent="0.25"><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 x14ac:dyDescent="0.25"><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 x14ac:dyDescent="0.2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 x14ac:dyDescent="0.25"><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 x14ac:dyDescent="0.25"><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 x14ac:dyDescent="0.25"><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 x14ac:dyDescent="0.25"><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 x14ac:dyDescent="0.25"><c r="A178" s="20" t="str"><f t="shared" si="2"/><v>Hydro</v></c><c r="B178" s="9" t="s"><v>70</v></c><c r="C178" s="9" t="s"><v>71</v></c><c r="D178" s="9" t="s"><v>1030</v></c><c r="E178" s="9" t="s"><v>1576</v></c><c r="F178" s="9" t="s"><v>333</v></c><c r="G178" s="9" t="s"><v>161</v></c><c r="H178" s="9" t="s"><v>70</v></c><c r="I178" s="9" t="s"><v>1239</v></c><c r="J178" s="9" t="s"><v>269</v></c><c r="K178" s="9"/><c r="L178" s="9"/></row><row r="179" spans="1:12" s="10" customFormat="1" ht="12" x14ac:dyDescent="0.25"><c r="A179" s="20" t="str"><f t="shared" si="2"/><v>Wind</v></c><c r="B179" s="9" t="s"><v>72</v></c><c r="C179" s="9" t="s"><v>73</v></c><c r="D179" s="9" t="s"><v>1031</v></c><c r="E179" s="9" t="s"><v>1577</v></c><c r="F179" s="9" t="s"><v>334</v></c><c r="G179" s="9" t="s"><v>162</v></c><c r="H179" s="9" t="s"><v>208</v></c><c r="I179" s="9" t="s"><v>1240</v></c><c r="J179" s="9" t="s"><v>270</v></c><c r="K179" s="9"/><c r="L179" s="9"/></row><row r="180" spans="1:12" s="10" customFormat="1" ht="12" x14ac:dyDescent="0.25"><c r="A180" s="20" t="str"><f t="shared" si="2"/><v>Solar</v></c><c r="B180" s="9" t="s"><v>74</v></c><c r="C180" s="9" t="s"><v>74</v></c><c r="D180" s="9" t="s"><v>74</v></c><c r="E180" s="9" t="s"><v>1578</v></c><c r="F180" s="9" t="s"><v>335</v></c><c r="G180" s="9" t="s"><v>163</v></c><c r="H180" s="9" t="s"><v>74</v></c><c r="I180" s="9" t="s"><v>1241</v></c><c r="J180" s="9" t="s"><v>271</v></c><c r="K180" s="9"/><c r="L180" s="9"/></row><row r="181" spans="1:12" s="10" customFormat="1" ht="12" x14ac:dyDescent="0.25"><c r="A181" s="20" t="str"><f t="shared" si="2"/><v>Geothermal</v></c><c r="B181" s="9" t="s"><v>75</v></c><c r="C181" s="9" t="s"><v>76</v></c><c r="D181" s="9" t="s"><v>76</v></c><c r="E181" s="9" t="s"><v>1579</v></c><c r="F181" s="9" t="s"><v>336</v></c><c r="G181" s="9" t="s"><v>164</v></c><c r="H181" s="9" t="s"><v>209</v></c><c r="I181" s="9" t="s"><v>1242</v></c><c r="J181" s="9" t="s"><v>272</v></c><c r="K181" s="9"/><c r="L181" s="9"/></row><row r="182" spans="1:12" s="10" customFormat="1" ht="12" x14ac:dyDescent="0.25"><c r="A182" s="20" t="str"><f t="shared" si="2"/><v>Wind - Hydro hybrid</v></c><c r="B182" s="9" t="s"><v>1750</v></c><c r="C182" s="9" t="s"><v>78</v></c><c r="D182" s="9" t="s"><v>1032</v></c><c r="E182" s="9" t="s"><v>1580</v></c><c r="F182" s="9" t="s"><v>1751</v></c><c r="G182" s="9" t="s"><v>1403</v></c><c r="H182" s="9" t="s"><v>77</v></c><c r="I182" s="9" t="s"><v>1243</v></c><c r="J182" s="9" t="s"><v>273</v></c><c r="K182" s="9"/><c r="L182" s="9"/></row><row r="183" spans="1:12" s="10" customFormat="1" ht="12" x14ac:dyDescent="0.25"><c r="A183" s="20" t="str"><f t="shared" si="2"/><v>Biomass</v></c><c r="B183" s="9" t="s"><v>79</v></c><c r="C183" s="9" t="s"><v>80</v></c><c r="D183" s="9" t="s"><v>1033</v></c><c r="E183" s="9" t="s"><v>210</v></c><c r="F183" s="9" t="s"><v>338</v></c><c r="G183" s="9" t="s"><v>379</v></c><c r="H183" s="9" t="s"><v>210</v></c><c r="I183" s="9" t="s"><v>80</v></c><c r="J183" s="9" t="s"><v>79</v></c><c r="K183" s="9"/><c r="L183" s="9"/></row><row r="184" spans="1:12" s="10" customFormat="1" ht="12" x14ac:dyDescent="0.25"><c r="A184" s="20" t="str"><f t="shared" si="2"/><v>Urban waste</v></c><c r="B184" s="9" t="s"><v>81</v></c><c r="C184" s="9" t="s"><v>82</v></c><c r="D184" s="9" t="s"><v>1094</v></c><c r="E184" s="9" t="s"><v>1581</v></c><c r="F184" s="9" t="s"><v>339</v></c><c r="G184" s="9" t="s"><v>165</v></c><c r="H184" s="9" t="s"><v>211</v></c><c r="I184" s="9" t="s"><v>1244</v></c><c r="J184" s="9" t="s"><v>274</v></c><c r="K184" s="9"/><c r="L184" s="9"/></row><row r="185" spans="1:12" s="10" customFormat="1" ht="12" x14ac:dyDescent="0.25"><c r="A185" s="20" t="str"><f t="shared" si="2"/><v>Storage</v></c><c r="B185" s="9" t="s"><v>86</v></c><c r="C185" s="9" t="s"><v>87</v></c><c r="D185" s="9" t="s"><v>1049</v></c><c r="E185" s="9" t="s"><v>1596</v></c><c r="F185" s="9" t="s"><v>340</v></c><c r="G185" s="9" t="s"><v>166</v></c><c r="H185" s="9" t="s"><v>166</v></c><c r="I185" s="9" t="s"><v>1260</v></c><c r="J185" s="9" t="s"><v>275</v></c><c r="K185" s="9"/><c r="L185" s="9"/></row><row r="186" spans="1:12" s="10" customFormat="1" ht="12" x14ac:dyDescent="0.25"><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 x14ac:dyDescent="0.25"><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 x14ac:dyDescent="0.25"><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 x14ac:dyDescent="0.25"><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 x14ac:dyDescent="0.25"><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 x14ac:dyDescent="0.25"><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 x14ac:dyDescent="0.25"><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 x14ac:dyDescent="0.25"><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 x14ac:dyDescent="0.25"><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 x14ac:dyDescent="0.25"><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 x14ac:dyDescent="0.25"><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 x14ac:dyDescent="0.25"><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 x14ac:dyDescent="0.25"><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 x14ac:dyDescent="0.25"><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 x14ac:dyDescent="0.25"><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 x14ac:dyDescent="0.25"><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 x14ac:dyDescent="0.25"><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 x14ac:dyDescent="0.25"><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 x14ac:dyDescent="0.25"><c r="A204" s="20" t="str"><f t="shared" si="3"/><v>…</v></c><c r="B204" s="9" t="s"><v>19</v></c><c r="C204" s="9" t="s"><v>19</v></c><c r="D204" s="9" t="s"><v>214</v></c><c r="E204" s="9" t="s"><v>19</v></c><c r="F204" s="9" t="s"><v>19</v></c><c r="G204" s="9" t="s"><v>19</v></c><c r="H204" s="9" t="s"><v>214</v></c><c r="I204" s="9" t="s"><v>19</v></c><c r="J204" s="9" t="s"><v>19</v></c><c r="K204" s="9" t="s"><v>19</v></c><c r="L204" s="9" t="s"><v>19</v></c></row><row r="205" spans="1:12" s="10" customFormat="1" ht="12" x14ac:dyDescent="0.25"><c r="A205" s="20" t="str"><f t="shared" si="3"/><v>…</v></c><c r="B205" s="9" t="s"><v>19</v></c><c r="C205" s="9" t="s"><v>19</v></c><c r="D205" s="9" t="s"><v>214</v></c><c r="E205" s="9" t="s"><v>19</v></c><c r="F205" s="9" t="s"><v>19</v></c><c r="G205" s="9" t="s"><v>19</v></c><c r="H205" s="9" t="s"><v>214</v></c><c r="I205" s="9" t="s"><v>19</v></c><c r="J205" s="9" t="s"><v>19</v></c><c r="K205" s="9" t="s"><v>19</v></c><c r="L205" s="9" t="s"><v>19</v></c></row><row r="206" spans="1:12" s="10" customFormat="1" ht="12" x14ac:dyDescent="0.25"><c r="A206" s="20" t="str"><f t="shared" si="3"/><v>…</v></c><c r="B206" s="9" t="s"><v>19</v></c><c r="C206" s="9" t="s"><v>19</v></c><c r="D206" s="9" t="s"><v>214</v></c><c r="E206" s="9" t="s"><v>19</v></c><c r="F206" s="9" t="s"><v>19</v></c><c r="G206" s="9" t="s"><v>19</v></c><c r="H206" s="9" t="s"><v>214</v></c><c r="I206" s="9" t="s"><v>19</v></c><c r="J206" s="9" t="s"><v>19</v></c><c r="K206" s="9" t="s"><v>19</v></c><c r="L206" s="9" t="s"><v>19</v></c></row><row r="207" spans="1:12" s="10" customFormat="1" ht="12" x14ac:dyDescent="0.25"><c r="A207" s="20" t="str"><f t="shared" si="3"/><v>…</v></c><c r="B207" s="9" t="s"><v>19</v></c><c r="C207" s="9" t="s"><v>19</v></c><c r="D207" s="9" t="s"><v>214</v></c><c r="E207" s="9" t="s"><v>19</v></c><c r="F207" s="9" t="s"><v>19</v></c><c r="G207" s="9" t="s"><v>19</v></c><c r="H207" s="9" t="s"><v>214</v></c><c r="I207" s="9" t="s"><v>19</v></c><c r="J207" s="9" t="s"><v>19</v></c><c r="K207" s="9" t="s"><v>19</v></c><c r="L207" s="9" t="s"><v>19</v></c></row><row r="208" spans="1:12" s="10" customFormat="1" ht="12" x14ac:dyDescent="0.25"><c r="A208" s="20" t="str"><f t="shared" si="3"/><v>…</v></c><c r="B208" s="9" t="s"><v>19</v></c><c r="C208" s="9" t="s"><v>19</v></c><c r="D208" s="9" t="s"><v>214</v></c><c r="E208" s="9" t="s"><v>19</v></c><c r="F208" s="9" t="s"><v>19</v></c><c r="G208" s="9" t="s"><v>19</v></c><c r="H208" s="9" t="s"><v>214</v></c><c r="I208" s="9" t="s"><v>19</v></c><c r="J208" s="9" t="s"><v>19</v></c><c r="K208" s="9" t="s"><v>19</v></c><c r="L208" s="9" t="s"><v>19</v></c></row><row r="209" spans="1:12" s="10" customFormat="1" ht="12" x14ac:dyDescent="0.25"><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 x14ac:dyDescent="0.25"><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 x14ac:dyDescent="0.25"><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 x14ac:dyDescent="0.25"><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36" x14ac:dyDescent="0.25"><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60" x14ac:dyDescent="0.25"><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election activeCell="C9" sqref="C9"/></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55" t="str"><f>Translation!$A$31</f><v>Island  Sustainable Energy Action Plan (ISEAP)</v></c><c r="C1" s="255"/><c r="D1" s="255"/><c r="E1" s="255"/><c r="F1" s="255"/><c r="G1" s="255"/><c r="H1" s="255"/><c r="I1" s="255"/><c r="J1" s="255"/><c r="K1" s="255"/><c r="L1" s="255"/><c r="M1" s="255"/><c r="N1" s="255"/><c r="O1" s="255"/><c r="P1" s="255"/><c r="Q1" s="255"/><c r="R1" s="255"/><c r="S1" s="255"/><c r="T1" s="255"/></row><row r="2" spans="1:22" s="21" customFormat="1" ht="28.5" customHeight="1" x14ac:dyDescent="0.25"><c r="A2" s="264" t="s"><v>1444</v></c><c r="B2" s="264"/><c r="C2" s="264"/><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CO2 EMISSION FACTORS</v></c><c r="B4" s="163"/><c r="T4" s="165" t="str"><f>'Start here'!G8</f><v>[t CO2/MWh]</v></c></row><row r="5" spans="1:22" ht="15" customHeight="1" x14ac:dyDescent="0.25"><c r="A5" s="258"/><c r="B5" s="258"/><c r="C5" s="263" t="str"><f>Translation!A99</f><v>Fossil fuels</v></c><c r="D5" s="263"/><c r="E5" s="263"/><c r="F5" s="263"/><c r="G5" s="263"/><c r="H5" s="263"/><c r="I5" s="263"/><c r="J5" s="263" t="str"><f>Translation!A108</f><v>Renewable energy sources</v></c><c r="K5" s="263"/><c r="L5" s="263"/><c r="M5" s="263"/><c r="N5" s="263"/><c r="O5" s="263"/><c r="P5" s="263"/><c r="Q5" s="263"/><c r="R5" s="263"/><c r="S5" s="258" t="str"><f>Translation!A124</f><v>Electricity</v></c><c r="T5" s="258"/><c r="U5" s="166"/><c r="V5" s="261" t="s"><v>522</v></c></row><row r="6" spans="1:22" ht="49.5" customHeight="1" x14ac:dyDescent="0.25"><c r="A6" s="258"/><c r="B6" s="258"/><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62"/></row><row r="7" spans="1:22" s="164" customFormat="1" ht="20.25" customHeight="1" x14ac:dyDescent="0.25"><c r="A7" s="259" t="str"><f>'Start here'!F7</f><v>IPCC emission factors</v></c><c r="B7" s="260"/><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 x14ac:dyDescent="0.25"><c r="A8" s="50"/><c r="B8" s="50"/></row><row r="9" spans="1:22" s="55" customFormat="1" x14ac:dyDescent="0.25"><c r="A9" s="256" t="str"><f>Translation!A14</f><v>IPCC emission factors</v></c><c r="B9" s="257"/><c r="C9" s="222"><v>0.27900000000000003</v></c><c r="D9" s="222"><v>0.26700000000000002</v></c><c r="E9" s="222"><v>0.249</v></c><c r="F9" s="223"><v>0.24</v></c><c r="G9" s="223"><v>0.20200000000000001</v></c><c r="H9" s="223"><v>0.35399999999999998</v></c><c r="I9" s="246" t="s"><v>522</v></c><c r="J9" s="223"><v>0</v></c><c r="K9" s="223"><v>0</v></c><c r="L9" s="223"><v>0</v></c><c r="M9" s="223"><v>0</v></c><c r="N9" s="223"><v>0</v></c><c r="O9" s="223"><v>0</v></c><c r="P9" s="223"><v>0.33300000000000002</v></c><c r="Q9" s="223"><v>0</v></c><c r="R9" s="224" t="s"><v>522</v></c><c r="S9" s="225"><v>0</v></c><c r="T9" s="225"><v>0</v></c><c r="U9" s="171" t="s"><v>522</v></c><c r="V9" s="169" t="s"><v>522</v></c></row><row r="10" spans="1:22" s="55" customFormat="1" x14ac:dyDescent="0.25"><c r="A10" s="256" t="str"><f>Translation!A15</f><v>Life Cicle Analysis (LCA) emission factors</v></c><c r="B10" s="257"/><c r="C10" s="222"/><c r="D10" s="222"/><c r="E10" s="222"/><c r="F10" s="222"/><c r="G10" s="222"/><c r="H10" s="222"/><c r="I10" s="247" t="s"><v>522</v></c><c r="J10" s="222"/><c r="K10" s="222"/><c r="L10" s="222"/><c r="M10" s="222"/><c r="N10" s="222"/><c r="O10" s="222"/><c r="P10" s="222"/><c r="Q10" s="222"/><c r="R10" s="226" t="s"><v>522</v></c><c r="S10" s="222"/><c r="T10" s="222"/><c r="U10" s="171" t="s"><v>522</v></c><c r="V10" s="169" t="s"><v>522</v></c></row><row r="11" spans="1:22" s="55" customFormat="1" x14ac:dyDescent="0.25"/></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zoomScale="70" zoomScaleNormal="70" workbookViewID_"0"><selection activeCell="J7" sqref="J7"/></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55" t="str"><f>Translation!$A$31</f><v>Island  Sustainable Energy Action Plan (ISEAP)</v></c><c r="B1" s="255"/><c r="C1" s="255"/><c r="D1" s="255"/><c r="E1" s="255"/><c r="F1" s="255"/><c r="G1" s="255"/><c r="H1" s="255"/><c r="I1" s="255"/><c r="J1" s="255"/><c r="K1" s="255"/><c r="L1" s="255"/><c r="M1" s="255"/><c r="N1" s="255"/><c r="O1" s="255"/><c r="P1" s="255"/><c r="Q1" s="255"/><c r="R1" s="255"/></row><row r="2" spans="1:18" s="21" customFormat="1" ht="28.5" customHeight="1" x14ac:dyDescent="0.25"><c r="A2" s="77"/><c r="B2" s="212" t="s"><v>1445</v></c><c r="C2" s="77"/><c r="D2" s="77"/><c r="E2" s="77"/><c r="F2" s="78" t="str"><f>Translation!$A$10</f><v>Island</v></c><c r="G2" s="79" t="str"><f>'Start here'!$B$5</f><v>Lesvos</v></c><c r="H2" s="81"/><c r="I2" s="81"/><c r="J2" s="81"/><c r="K2" s="81"/><c r="L2" s="81"/><c r="M2" s="81"/><c r="N2" s="81"/><c r="O2" s="81"/><c r="P2" s="81"/><c r="Q2" s="81"/><c r="R2" s="81"/></row><row r="3" spans="1:18" ht="28.5" customHeight="1" x14ac:dyDescent="0.2"><c r="A3" s="268"/><c r="B3" s="268"/><c r="C3" s="268"/><c r="D3" s="268"/><c r="E3" s="268"/><c r="F3" s="268"/><c r="G3" s="268"/><c r="H3" s="268"/><c r="I3" s="268"/><c r="J3" s="118"/><c r="K3" s="118"/><c r="Q3" s="27"/></row><row r="4" spans="1:18" ht="39.75" customHeight="1" x14ac:dyDescent="0.2"><c r="A4" s="269" t="str"><f>Translation!A33</f><v>OVERALL STRATEGY</v></c><c r="B4" s="269"/><c r="C4" s="269"/><c r="D4" s="269"/><c r="E4" s="269"/><c r="F4" s="269"/><c r="G4" s="269"/><c r="H4" s="269"/><c r="I4" s="269"/><c r="J4" s="269"/><c r="K4" s="269"/><c r="L4" s="269"/><c r="M4" s="269"/><c r="N4" s="269"/><c r="O4" s="269"/><c r="P4" s="269"/><c r="Q4" s="269"/><c r="R4" s="269"/></row><row r="5" spans="1:18" ht="21" x14ac:dyDescent="0.35"><c r="A5" s="128"/><c r="B5" s="137"/><c r="C5" s="138"/><c r="D5" s="139"/><c r="E5" s="139"/><c r="F5" s="139"/><c r="G5" s="140"/><c r="H5" s="141"/><c r="P5" s="273" t="str"><f>Translation!$A$53</f><v>Mandatory fields</v></c><c r="Q5" s="273"/><c r="R5" s="273"/></row><row r="6" spans="1:18" ht="31.5" x14ac:dyDescent="0.25"><c r="A6" s="156"/><c r="B6" s="157"/><c r="J6" s="158" t="str"><f>Translation!A36</f><v>Absolute reduction</v></c><c r="L6" s="158" t="str"><f>Translation!A38</f><v>Per capita reduction</v></c></row><row r="7" spans="1:18" s="160" customFormat="1" ht="36" x14ac:dyDescent="0.35"><c r="A7" s="112" t="s"><v>0</v></c><c r="B7" s="271" t="str"><f>Translation!A34</f><v>OVERALL CO2 EMISSION REDUCTION TARGET BY 2020</v></c><c r="C7" s="271"/><c r="D7" s="271"/><c r="E7" s="271"/><c r="F7" s="271"/><c r="G7" s="271"/><c r="H7" s="271"/><c r="I7" s="272"/><c r="J7" s="233"><v>0.2</v></c><c r="K7" s="159" t="str"><f>Translation!A37</f><v>or</v></c><c r="L7" s="233"><v>0.2</v></c><c r="M7" s="270" t="str"><f>Translation!$A$35</f><v>Please select the corresponding box</v></c><c r="N7" s="270"/><c r="O7" s="270"/></row><row r="8" spans="1:18" s="207" customFormat="1" ht="12" x14ac:dyDescent="0.2"><c r="A8" s="205"/><c r="B8" s="206"/><c r="D8" s="208"/><c r="E8" s="208"/><c r="F8" s="208"/><c r="G8" s="209"/><c r="H8" s="210"/><c r="J8" s="211"><v>0.14095109350582474</v></c><c r="L8" s="211"><v>0.18185990745690472</v></c></row><row r="9" spans="1:18" ht="33.75" customHeight="1" x14ac:dyDescent="0.35"><c r="A9" s="128"/><c r="B9" s="137"/><c r="C9" s="138"/><c r="D9" s="139"/><c r="E9" s="139"/><c r="F9" s="139"/><c r="G9" s="140"/><c r="H9" s="141"/></row><row r="10" spans="1:18" s="179" customFormat="1" ht="36" x14ac:dyDescent="0.55000000000000004"><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 x14ac:dyDescent="0.2"><c r="B11" s="265" t="s"><v>1673</v></c><c r="C11" s="266"/><c r="D11" s="266"/><c r="E11" s="266"/><c r="F11" s="266"/><c r="G11" s="266"/><c r="H11" s="266"/><c r="I11" s="266"/><c r="J11" s="266"/><c r="K11" s="266"/><c r="L11" s="266"/><c r="M11" s="266"/><c r="N11" s="266"/><c r="O11" s="266"/><c r="P11" s="266"/><c r="Q11" s="266"/><c r="R11" s="267"/></row><row r="12" spans="1:18" ht="13.5" customHeight="1" x14ac:dyDescent="0.2"><c r="B12" s="161"/><c r="C12" s="161"/><c r="D12" s="161"/><c r="E12" s="161"/><c r="F12" s="161"/><c r="G12" s="161"/><c r="H12" s="161"/><c r="I12" s="161"/></row><row r="13" spans="1:18" s="179" customFormat="1" ht="36" x14ac:dyDescent="0.55000000000000004"><c r="A13" s="112" t="s"><v>10</v></c><c r="B13" s="100" t="str"><f>Translation!A41</f><v>ORGANISATIONAL AND FINANCIAL ASPECTS</v></c><c r="C13" s="178"/><c r="D13" s="178"/><c r="E13" s="178"/><c r="F13" s="178"/><c r="G13" s="178"/><c r="H13" s="178"/><c r="I13" s="178"/><c r="J13" s="178"/><c r="K13" s="178"/><c r="L13" s="178"/><c r="M13" s="178"/><c r="N13" s="178"/></row><row r="14" spans="1:18" ht="60.75" customHeight="1" x14ac:dyDescent="0.3"><c r="A14" s="144"/><c r="B14" s="278" t="str"><f>Translation!A42</f><v>Coordination and organisational structures created/assigned</v></c><c r="C14" s="279"/><c r="D14" s="265" t="s"><v>1668</v></c><c r="E14" s="266"/><c r="F14" s="266"/><c r="G14" s="266"/><c r="H14" s="266"/><c r="I14" s="266"/><c r="J14" s="266"/><c r="K14" s="266"/><c r="L14" s="266"/><c r="M14" s="266"/><c r="N14" s="266"/><c r="O14" s="266"/><c r="P14" s="266"/><c r="Q14" s="266"/><c r="R14" s="267"/></row><row r="15" spans="1:18" ht="60.75" customHeight="1" x14ac:dyDescent="0.3"><c r="A15" s="144"/><c r="B15" s="278" t="str"><f>Translation!A43</f><v>Staff capacity allocated</v></c><c r="C15" s="279"/><c r="D15" s="265" t="s"><v>1669</v></c><c r="E15" s="266"/><c r="F15" s="266"/><c r="G15" s="266"/><c r="H15" s="266"/><c r="I15" s="266"/><c r="J15" s="266"/><c r="K15" s="266"/><c r="L15" s="266"/><c r="M15" s="266"/><c r="N15" s="266"/><c r="O15" s="266"/><c r="P15" s="266"/><c r="Q15" s="266"/><c r="R15" s="267"/></row><row r="16" spans="1:18" ht="60.75" customHeight="1" x14ac:dyDescent="0.3"><c r="A16" s="144"/><c r="B16" s="278" t="str"><f>Translation!A44</f><v>Involvement of stakeholders and citizens</v></c><c r="C16" s="279"/><c r="D16" s="265" t="s"><v>1670</v></c><c r="E16" s="266"/><c r="F16" s="266"/><c r="G16" s="266"/><c r="H16" s="266"/><c r="I16" s="266"/><c r="J16" s="266"/><c r="K16" s="266"/><c r="L16" s="266"/><c r="M16" s="266"/><c r="N16" s="266"/><c r="O16" s="266"/><c r="P16" s="266"/><c r="Q16" s="266"/><c r="R16" s="267"/></row><row r="17" spans="1:18" ht="60.75" customHeight="1" x14ac:dyDescent="0.3"><c r="A17" s="144"/><c r="B17" s="278" t="str"><f>Translation!A45</f><v>Overall estimated budget</v></c><c r="C17" s="279"/><c r="D17" s="265"/><c r="E17" s="266"/><c r="F17" s="266"/><c r="G17" s="266"/><c r="H17" s="266"/><c r="I17" s="266"/><c r="J17" s="266"/><c r="K17" s="266"/><c r="L17" s="266"/><c r="M17" s="266"/><c r="N17" s="266"/><c r="O17" s="266"/><c r="P17" s="266"/><c r="Q17" s="266"/><c r="R17" s="267"/></row><row r="18" spans="1:18" ht="60.75" customHeight="1" x14ac:dyDescent="0.3"><c r="A18" s="144"/><c r="B18" s="278" t="str"><f>Translation!A46</f><v>Foreseen financing sources for the investments within your action plan</v></c><c r="C18" s="279"/><c r="D18" s="265" t="s"><v>1671</v></c><c r="E18" s="266"/><c r="F18" s="266"/><c r="G18" s="266"/><c r="H18" s="266"/><c r="I18" s="266"/><c r="J18" s="266"/><c r="K18" s="266"/><c r="L18" s="266"/><c r="M18" s="266"/><c r="N18" s="266"/><c r="O18" s="266"/><c r="P18" s="266"/><c r="Q18" s="266"/><c r="R18" s="267"/></row><row r="19" spans="1:18" ht="60.75" customHeight="1" x14ac:dyDescent="0.3"><c r="A19" s="144"/><c r="B19" s="278" t="str"><f>Translation!A47</f><v>Planned measures for monitoring and follow up</v></c><c r="C19" s="279"/><c r="D19" s="265" t="s"><v>1672</v></c><c r="E19" s="266"/><c r="F19" s="266"/><c r="G19" s="266"/><c r="H19" s="266"/><c r="I19" s="266"/><c r="J19" s="266"/><c r="K19" s="266"/><c r="L19" s="266"/><c r="M19" s="266"/><c r="N19" s="266"/><c r="O19" s="266"/><c r="P19" s="266"/><c r="Q19" s="266"/><c r="R19" s="267"/></row><row r="20" spans="1:18" ht="23.25" customHeight="1" x14ac:dyDescent="0.2"><c r="A20" s="144"/><c r="B20" s="161"/><c r="C20" s="161"/><c r="D20" s="161"/><c r="E20" s="161"/><c r="F20" s="161"/><c r="G20" s="161"/><c r="H20" s="161"/><c r="I20" s="161"/></row><row r="21" spans="1:18" ht="23.25" x14ac:dyDescent="0.35"><c r="A21" s="144"/><c r="B21" s="274" t="str"><f>Translation!A48</f><v xml:space="preserve">Go to the next sheet dedicated to your Baseline Emission Inventory </v></c><c r="C21" s="275"/><c r="D21" s="275"/><c r="E21" s="275"/><c r="F21" s="275"/><c r="G21" s="275"/><c r="H21" s="275"/><c r="I21" s="275"/><c r="J21" s="275"/><c r="K21" s="275"/><c r="L21" s="275"/><c r="M21" s="275"/><c r="N21" s="275"/><c r="O21" s="275"/><c r="P21" s="275"/><c r="Q21" s="275"/><c r="R21" s="275"/></row><row r="22" spans="1:18" ht="13.5" customHeight="1" x14ac:dyDescent="0.2"><c r="A22" s="144"/><c r="B22" s="161"/><c r="C22" s="161"/><c r="D22" s="161"/><c r="E22" s="161"/><c r="F22" s="161"/><c r="G22" s="161"/><c r="H22" s="161"/><c r="I22" s="161"/></row><row r="23" spans="1:18" s="21" customFormat="1" ht="12.75" customHeight="1" x14ac:dyDescent="0.25"><c r="B23" s="27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76"/><c r="D23" s="276"/><c r="E23" s="276"/><c r="F23" s="276"/><c r="G23" s="276"/><c r="H23" s="276"/><c r="I23" s="276"/><c r="J23" s="276"/><c r="K23" s="276"/><c r="L23" s="276"/><c r="M23" s="276"/><c r="N23" s="276"/><c r="O23" s="276"/><c r="P23" s="276"/><c r="Q23" s="276"/><c r="R23" s="276"/></row><row r="24" spans="1:18" s="21" customFormat="1" ht="12.75" customHeight="1" x14ac:dyDescent="0.25"><c r="B24" s="276"/><c r="C24" s="276"/><c r="D24" s="276"/><c r="E24" s="276"/><c r="F24" s="276"/><c r="G24" s="276"/><c r="H24" s="276"/><c r="I24" s="276"/><c r="J24" s="276"/><c r="K24" s="276"/><c r="L24" s="276"/><c r="M24" s="276"/><c r="N24" s="276"/><c r="O24" s="276"/><c r="P24" s="276"/><c r="Q24" s="276"/><c r="R24" s="276"/></row><row r="25" spans="1:18" s="21" customFormat="1" ht="12.75" customHeight="1" x14ac:dyDescent="0.25"><c r="B25" s="276"/><c r="C25" s="276"/><c r="D25" s="276"/><c r="E25" s="276"/><c r="F25" s="276"/><c r="G25" s="276"/><c r="H25" s="276"/><c r="I25" s="276"/><c r="J25" s="276"/><c r="K25" s="276"/><c r="L25" s="276"/><c r="M25" s="276"/><c r="N25" s="276"/><c r="O25" s="276"/><c r="P25" s="276"/><c r="Q25" s="276"/><c r="R25" s="276"/></row><row r="27" spans="1:18" s="162" customFormat="1" ht="15.75" x14ac:dyDescent="0.25"><c r="B27" s="277"/><c r="C27" s="277"/><c r="D27" s="277"/><c r="E27" s="277"/><c r="F27" s="277"/><c r="G27" s="277"/><c r="H27" s="277"/><c r="I27" s="277"/><c r="J27" s="277"/><c r="K27" s="277"/><c r="L27" s="277"/><c r="M27" s="277"/><c r="N27" s="277"/><c r="O27" s="277"/></row></sheetData><mergeCells count="22"><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 ref="D16:R16"/><mergeCell ref="A3:I3"/><mergeCell ref="A4:R4"/><mergeCell ref="M7:O7"/><mergeCell ref="B7:I7"/><mergeCell ref="P5:R5"/></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zoomScale="70" zoomScaleNormal="70" workbookViewID_"0"><selection activeCell="C8" sqref="C8:D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5" t="str"><f>Translation!$A$31</f><v>Island  Sustainable Energy Action Plan (ISEAP)</v></c><c r="B1" s="255"/><c r="C1" s="255"/><c r="D1" s="255"/><c r="E1" s="255"/><c r="F1" s="255"/><c r="G1" s="255"/><c r="H1" s="255"/><c r="I1" s="255"/><c r="J1" s="255"/><c r="K1" s="255"/><c r="L1" s="255"/><c r="M1" s="255"/><c r="N1" s="255"/><c r="O1" s="255"/><c r="P1" s="255"/><c r="Q1" s="255"/><c r="R1" s="255"/><c r="S1" s="255"/><c r="T1" s="255"/><c r="U1" s="255"/></row><row r="2" spans="1:30" s="21" customFormat="1" ht="28.5" customHeight="1" x14ac:dyDescent="0.25"><c r="A2" s="77"/><c r="B2" s="212" t="s"><v>1445</v></c><c r="C2" s="77"/><c r="D2" s="77"/><c r="E2" s="77"/><c r="F2" s="80"/><c r="G2" s="80"/><c r="H2" s="81"/><c r="I2" s="78" t="str"><f>Translation!$A$10</f><v>Island</v></c><c r="J2" s="79" t="str"><f>'Start here'!$B$5</f><v>Lesvos</v></c><c r="K2" s="81"/><c r="L2" s="81"/><c r="M2" s="81"/><c r="N2" s="81"/><c r="O2" s="81"/><c r="P2" s="81"/><c r="Q2" s="81"/><c r="R2" s="150"/><c r="S2" s="152"/><c r="T2" s="78" t="str"><f>Translation!$A$51</f><v>Inventory year</v></c><c r="U2" s="151"><f>'Start here'!$B$6</f><v>2005</v></c></row><row r="3" spans="1:30" ht="28.5" customHeight="1" x14ac:dyDescent="0.2"><c r="A3" s="116"/><c r="D3" s="116"/><c r="E3" s="116"/><c r="F3" s="116"/><c r="G3" s="116"/><c r="H3" s="116"/><c r="I3" s="116"/><c r="J3" s="118"/><c r="K3" s="118"/><c r="T3" s="27"/></row><row r="4" spans="1:30" ht="46.5" customHeight="1" x14ac:dyDescent="0.2"><c r="A4" s="269" t="str"><f>Translation!A49</f><v>BASELINE EMISSION INVENTORY</v></c><c r="B4" s="269"/><c r="C4" s="269"/><c r="D4" s="269"/><c r="E4" s="269"/><c r="F4" s="269"/><c r="G4" s="269"/><c r="H4" s="269"/><c r="I4" s="269"/><c r="J4" s="269"/><c r="K4" s="269"/><c r="L4" s="269"/><c r="M4" s="269"/><c r="N4" s="269"/><c r="O4" s="269"/><c r="P4" s="269"/><c r="Q4" s="269"/><c r="R4" s="269"/><c r="S4" s="269"/><c r="T4" s="269"/><c r="U4" s="269"/><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3" t="str"><f>Translation!$A$53</f><v>Mandatory fields</v></c><c r="T6" s="273"/><c r="U6" s="273"/></row><row r="7" spans="1:30" s="126" customFormat="1" ht="36" x14ac:dyDescent="0.55000000000000004"><c r="A7" s="124" t="s"><v>0</v></c><c r="B7" s="125" t="str"><f>Translation!A50</f><v>GENERAL DATA</v></c><c r="L7" s="127"/></row><row r="8" spans="1:30" ht="21" x14ac:dyDescent="0.35"><c r="A8" s="128"/><c r="B8" s="130" t="str"><f>Translation!A52</f><v>Number of inhabitants</v></c><c r="C8" s="320"><v>90436</v></c><c r="D8" s="321"/><c r="E8" s="153" t="str"><f>"("&amp;U2&amp;")"</f><v>(2005)</v></c><c r="F8" s="131"/><c r="G8" s="132"/></row><row r="9" spans="1:30" ht="11.25" customHeight="1" x14ac:dyDescent="0.35"><c r="A9" s="128"/><c r="B9" s="131"/><c r="C9" s="131"/><c r="D9" s="131"/><c r="E9" s="129"/><c r="F9" s="129"/><c r="G9" s="129"/><c r="H9" s="133"/><c r="I9" s="131"/><c r="J9" s="132"/><c r="K9" s="134"/></row><row r="10" spans="1:30" ht="21" x14ac:dyDescent="0.35"><c r="A10" s="135"/><c r="B10" s="129" t="str"><f>Translation!A13</f><v>CO2 calculation method</v></c><c r="C10" s="322" t="str"><f>'Start here'!F7</f><v>IPCC emission factors</v></c><c r="D10" s="322"/><c r="E10" s="322"/><c r="F10" s="322"/><c r="G10" s="322"/><c r="H10" s="322"/><c r="I10" s="322"/><c r="J10" s="32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RESULTS OF ENERGY BALANCE</v></c><c r="C12" s="124"/><c r="D12" s="125"/><c r="E12" s="124"/><c r="F12" s="125"/><c r="G12" s="124"/><c r="H12" s="125"/><c r="I12" s="124"/><c r="J12" s="125"/><c r="K12" s="142"/><c r="L12" s="142"/><c r="M12" s="142"/><c r="N12" s="142"/></row><row r="13" spans="1:30" s="85" customFormat="1" ht="31.5" x14ac:dyDescent="0.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0" t="str"><f>Translation!A56</f><v>DEMAND SECTOR</v></c><c r="C14" s="282" t="str"><f>Translation!A94</f><v>ENERGY FOR FINAL USE</v></c><c r="D14" s="283"/><c r="E14" s="283"/><c r="F14" s="283"/><c r="G14" s="283"/><c r="H14" s="283"/><c r="I14" s="283"/><c r="J14" s="283"/><c r="K14" s="283"/><c r="L14" s="283"/><c r="M14" s="283"/><c r="N14" s="283"/><c r="O14" s="283"/><c r="P14" s="283"/><c r="Q14" s="283"/><c r="R14" s="283"/><c r="S14" s="283"/><c r="T14" s="283"/><c r="U14" s="284"/></row><row r="15" spans="1:30" s="51" customFormat="1" ht="18" customHeight="1" x14ac:dyDescent="0.25"><c r="B15" s="281"/><c r="C15" s="282" t="str"><f>Translation!A95</f><v>Centralized energy services</v></c><c r="D15" s="283"/><c r="E15" s="283"/><c r="F15" s="284"/><c r="G15" s="282" t="str"><f>Translation!A99</f><v>Fossil fuels</v></c><c r="H15" s="283"/><c r="I15" s="283"/><c r="J15" s="283"/><c r="K15" s="283"/><c r="L15" s="283"/><c r="M15" s="284"/><c r="N15" s="282" t="str"><f>Translation!A106</f><v>Renewable energy sources (excluding electricity and heat sold to public networks)</v></c><c r="O15" s="283"/><c r="P15" s="283"/><c r="Q15" s="283"/><c r="R15" s="283"/><c r="S15" s="283"/><c r="T15" s="284"/><c r="U15" s="280" t="str"><f>Translation!A119</f><v>TOTAL</v></c></row><row r="16" spans="1:30" s="62" customFormat="1" ht="67.5" customHeight="1" x14ac:dyDescent="0.25"><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81"/></row><row r="17" spans="1:21" s="21" customFormat="1" ht="15.75" x14ac:dyDescent="0.25"><c r="A17" s="22"/><c r="B17" s="66" t="str"><f>Translation!A60</f><v>RESIDENTIAL</v></c><c r="C17" s="234"><v>145544.17962917636</v></c><c r="D17" s="234"><v>0</v></c><c r="E17" s="234"><v>0</v></c><c r="F17" s="64"><v>145544.17962917636</v></c><c r="G17" s="234"><v>0</v></c><c r="H17" s="234"><v>231264.85531000502</v></c><c r="I17" s="234"><v>0</v></c><c r="J17" s="234"><v>27503.726480879996</v></c><c r="K17" s="234"><v>0</v></c><c r="L17" s="234"><v>0</v></c><c r="M17" s="64"><v>258768.58179088501</v></c><c r="N17" s="234"><v>0</v></c><c r="O17" s="234"><v>0</v></c><c r="P17" s="234"><v>24035.747009922485</v></c><c r="Q17" s="234"><v>0</v></c><c r="R17" s="234"><v>0</v></c><c r="S17" s="234"><v>62360.542628656753</v></c><c r="T17" s="64"><v>86396.289638579241</v></c><c r="U17" s="64"><v>490709.05105864059</v></c></row><row r="18" spans="1:21" s="21" customFormat="1" ht="15.75" x14ac:dyDescent="0.25"><c r="A18" s="22"/><c r="B18" s="182" t="str"><f>Translation!A61</f><v>Hot water</v></c><c r="C18" s="154"><v>28486.811271019244</v></c><c r="D18" s="154"><v>0</v></c><c r="E18" s="154"><v>0</v></c><c r="F18" s="64"><v>28486.811271019244</v></c><c r="G18" s="154"><v>0</v></c><c r="H18" s="154"><v>23234.55544292507</v></c><c r="I18" s="154"><v>0</v></c><c r="J18" s="154"><v>0</v></c><c r="K18" s="154"><v>0</v></c><c r="L18" s="154"><v>0</v></c><c r="M18" s="64"><v>23234.55544292507</v></c><c r="N18" s="154"><v>0</v></c><c r="O18" s="154"><v>0</v></c><c r="P18" s="154"><v>24035.747009922485</v></c><c r="Q18" s="154"><v>0</v></c><c r="R18" s="154"><v>0</v></c><c r="S18" s="154"><v>7210.7241029767456</v></c><c r="T18" s="64"><v>31246.471112899231</v></c><c r="U18" s="64"><v>82967.837826843548</v></c></row><row r="19" spans="1:21" s="21" customFormat="1" ht="15.75" x14ac:dyDescent="0.25"><c r="A19" s="22"/><c r="B19" s="182" t="str"><f>Translation!A62</f><v>Heating and cooling</v></c><c r="C19" s="154"><v>31871.868952254023</v></c><c r="D19" s="154"><v>0</v></c><c r="E19" s="154"><v>0</v></c><c r="F19" s="64"><v>31871.868952254023</v></c><c r="G19" s="154"><v>0</v></c><c r="H19" s="154"><v>208030.29986707994</v></c><c r="I19" s="154"><v>0</v></c><c r="J19" s="154"><v>17580.025340879998</v></c><c r="K19" s="154"><v>0</v></c><c r="L19" s="154"><v>0</v></c><c r="M19" s="64"><v>225610.32520795995</v></c><c r="N19" s="154"><v>0</v></c><c r="O19" s="154"><v>0</v></c><c r="P19" s="154"><v>0</v></c><c r="Q19" s="154"><v>0</v></c><c r="R19" s="154"><v>0</v></c><c r="S19" s="154"><v>46880.067575680005</v></c><c r="T19" s="64"><v>46880.067575680005</v></c><c r="U19" s="64"><v>304362.26173589402</v></c></row><row r="20" spans="1:21" s="21" customFormat="1" ht="15.75" x14ac:dyDescent="0.25"><c r="A20" s="22"/><c r="B20" s="182" t="str"><f>Translation!A63</f><v>Lighting</v></c><c r="C20" s="154"><v>23667.087078792007</v></c><c r="D20" s="154"><v>0</v></c><c r="E20" s="154"><v>0</v></c><c r="F20" s="64"><v>23667.087078792007</v></c><c r="G20" s="154"><v>0</v></c><c r="H20" s="154"><v>0</v></c><c r="I20" s="154"><v>0</v></c><c r="J20" s="154"><v>0</v></c><c r="K20" s="154"><v>0</v></c><c r="L20" s="154"><v>0</v></c><c r="M20" s="64"><v>0</v></c><c r="N20" s="154"><v>0</v></c><c r="O20" s="154"><v>0</v></c><c r="P20" s="154"><v>0</v></c><c r="Q20" s="154"><v>0</v></c><c r="R20" s="154"><v>0</v></c><c r="S20" s="154"><v>0</v></c><c r="T20" s="64"><v>0</v></c><c r="U20" s="64"><v>23667.087078792007</v></c></row><row r="21" spans="1:21" s="21" customFormat="1" ht="15.75" x14ac:dyDescent="0.25"><c r="A21" s="22"/><c r="B21" s="182" t="str"><f>Translation!A64</f><v>Cooking</v></c><c r="C21" s="154"><v>16539.501899999999</v></c><c r="D21" s="154"><v>0</v></c><c r="E21" s="154"><v>0</v></c><c r="F21" s="64"><v>16539.501899999999</v></c><c r="G21" s="154"><v>0</v></c><c r="H21" s="154"><v>0</v></c><c r="I21" s="154"><v>0</v></c><c r="J21" s="154"><v>9923.7011399999992</v></c><c r="K21" s="154"><v>0</v></c><c r="L21" s="154"><v>0</v></c><c r="M21" s="64"><v>9923.7011399999992</v></c><c r="N21" s="154"><v>0</v></c><c r="O21" s="154"><v>0</v></c><c r="P21" s="154"><v>0</v></c><c r="Q21" s="154"><v>0</v></c><c r="R21" s="154"><v>0</v></c><c r="S21" s="154"><v>8269.7509499999996</v></c><c r="T21" s="64"><v>8269.7509499999996</v></c><c r="U21" s="64"><v>34732.953990000002</v></c></row><row r="22" spans="1:21" s="21" customFormat="1" ht="15.75" x14ac:dyDescent="0.25"><c r="A22" s="22"/><c r="B22" s="182" t="str"><f>Translation!A65</f><v>Refrigerator and freezers</v></c><c r="C22" s="154"><v>23213.335999999999</v></c><c r="D22" s="154"><v>0</v></c><c r="E22" s="154"><v>0</v></c><c r="F22" s="64"><v>23213.335999999999</v></c><c r="G22" s="154"><v>0</v></c><c r="H22" s="154"><v>0</v></c><c r="I22" s="154"><v>0</v></c><c r="J22" s="154"><v>0</v></c><c r="K22" s="154"><v>0</v></c><c r="L22" s="154"><v>0</v></c><c r="M22" s="64"><v>0</v></c><c r="N22" s="154"><v>0</v></c><c r="O22" s="154"><v>0</v></c><c r="P22" s="154"><v>0</v></c><c r="Q22" s="154"><v>0</v></c><c r="R22" s="154"><v>0</v></c><c r="S22" s="154"><v>0</v></c><c r="T22" s="64"><v>0</v></c><c r="U22" s="64"><v>23213.335999999999</v></c></row><row r="23" spans="1:21" s="21" customFormat="1" ht="15.75" x14ac:dyDescent="0.25"><c r="A23" s="22"/><c r="B23" s="182" t="str"><f>Translation!A66</f><v>Laundry machines and dryers</v></c><c r="C23" s="154"><v>1412.7966666666666</v></c><c r="D23" s="154"><v>0</v></c><c r="E23" s="154"><v>0</v></c><c r="F23" s="64"><v>1412.7966666666666</v></c><c r="G23" s="154"><v>0</v></c><c r="H23" s="154"><v>0</v></c><c r="I23" s="154"><v>0</v></c><c r="J23" s="154"><v>0</v></c><c r="K23" s="154"><v>0</v></c><c r="L23" s="154"><v>0</v></c><c r="M23" s="64"><v>0</v></c><c r="N23" s="154"><v>0</v></c><c r="O23" s="154"><v>0</v></c><c r="P23" s="154"><v>0</v></c><c r="Q23" s="154"><v>0</v></c><c r="R23" s="154"><v>0</v></c><c r="S23" s="154"><v>0</v></c><c r="T23" s="64"><v>0</v></c><c r="U23" s="64"><v>1412.7966666666666</v></c></row><row r="24" spans="1:21" s="21" customFormat="1" ht="15.75" x14ac:dyDescent="0.25"><c r="A24" s="22"/><c r="B24" s="182" t="str"><f>Translation!A67</f><v>Dish washing</v></c><c r="C24" s="154"><v>1977.9153333333334</v></c><c r="D24" s="154"><v>0</v></c><c r="E24" s="154"><v>0</v></c><c r="F24" s="64"><v>1977.9153333333334</v></c><c r="G24" s="154"><v>0</v></c><c r="H24" s="154"><v>0</v></c><c r="I24" s="154"><v>0</v></c><c r="J24" s="154"><v>0</v></c><c r="K24" s="154"><v>0</v></c><c r="L24" s="154"><v>0</v></c><c r="M24" s="64"><v>0</v></c><c r="N24" s="154"><v>0</v></c><c r="O24" s="154"><v>0</v></c><c r="P24" s="154"><v>0</v></c><c r="Q24" s="154"><v>0</v></c><c r="R24" s="154"><v>0</v></c><c r="S24" s="154"><v>0</v></c><c r="T24" s="64"><v>0</v></c><c r="U24" s="64"><v>1977.9153333333334</v></c></row><row r="25" spans="1:21" s="21" customFormat="1" ht="15.75" x14ac:dyDescent="0.25"><c r="A25" s="22"/><c r="B25" s="182" t="str"><f>Translation!A68</f><v>Tv sets</v></c><c r="C25" s="154"><v>1837.7224333333334</v></c><c r="D25" s="154"><v>0</v></c><c r="E25" s="154"><v>0</v></c><c r="F25" s="64"><v>1837.7224333333334</v></c><c r="G25" s="154"><v>0</v></c><c r="H25" s="154"><v>0</v></c><c r="I25" s="154"><v>0</v></c><c r="J25" s="154"><v>0</v></c><c r="K25" s="154"><v>0</v></c><c r="L25" s="154"><v>0</v></c><c r="M25" s="64"><v>0</v></c><c r="N25" s="154"><v>0</v></c><c r="O25" s="154"><v>0</v></c><c r="P25" s="154"><v>0</v></c><c r="Q25" s="154"><v>0</v></c><c r="R25" s="154"><v>0</v></c><c r="S25" s="154"><v>0</v></c><c r="T25" s="64"><v>0</v></c><c r="U25" s="64"><v>1837.7224333333334</v></c></row><row r="26" spans="1:21" s="21" customFormat="1" ht="15.75" x14ac:dyDescent="0.25"><c r="A26" s="22"/><c r="B26" s="182" t="str"><f>Translation!A69</f><v>Other electric appliances</v></c><c r="C26" s="154"><v>16537.139993777768</v></c><c r="D26" s="154"><v>0</v></c><c r="E26" s="154"><v>0</v></c><c r="F26" s="64"><v>16537.139993777768</v></c><c r="G26" s="154"><v>0</v></c><c r="H26" s="154"><v>0</v></c><c r="I26" s="154"><v>0</v></c><c r="J26" s="154"><v>0</v></c><c r="K26" s="154"><v>0</v></c><c r="L26" s="154"><v>0</v></c><c r="M26" s="64"><v>0</v></c><c r="N26" s="154"><v>0</v></c><c r="O26" s="154"><v>0</v></c><c r="P26" s="154"><v>0</v></c><c r="Q26" s="154"><v>0</v></c><c r="R26" s="154"><v>0</v></c><c r="S26" s="154"><v>0</v></c><c r="T26" s="64"><v>0</v></c><c r="U26" s="64"><v>16537.139993777768</v></c></row><row r="27" spans="1:21" s="21" customFormat="1" ht="15.75" x14ac:dyDescent="0.25"><c r="A27" s="22"/><c r="B27" s="66" t="str"><f>Translation!A70</f><v>PRIMARY SECTOR</v></c><c r="C27" s="234"><v>16242.196417582418</v></c><c r="D27" s="234"><v>0</v></c><c r="E27" s="234"><v>0</v></c><c r="F27" s="64"><v>16242.196417582418</v></c><c r="G27" s="234"><v>0</v></c><c r="H27" s="234"><v>2940.4508323879136</v></c><c r="I27" s="234"><v>0</v></c><c r="J27" s="234"><v>0</v></c><c r="K27" s="234"><v>0</v></c><c r="L27" s="234"><v>0</v></c><c r="M27" s="64"><v>2940.4508323879136</v></c><c r="N27" s="234"><v>0</v></c><c r="O27" s="234"><v>0</v></c><c r="P27" s="234"><v>0</v></c><c r="Q27" s="234"><v>0</v></c><c r="R27" s="234"><v>0</v></c><c r="S27" s="234"><v>3356.8840912043738</v></c><c r="T27" s="64"><v>3356.8840912043738</v></c><c r="U27" s="64"><v>22539.531341174705</v></c></row><row r="28" spans="1:21" s="21" customFormat="1" ht="15.75" x14ac:dyDescent="0.25"><c r="A28" s="22"/><c r="B28" s="183" t="str"><f>Translation!A71</f><v>Agriculture, forestry and fishing</v></c><c r="C28" s="154"><v>16242.196417582418</v></c><c r="D28" s="154"><v>0</v></c><c r="E28" s="154"><v>0</v></c><c r="F28" s="64"><v>16242.196417582418</v></c><c r="G28" s="154"><v>0</v></c><c r="H28" s="154"><v>2940.4508323879136</v></c><c r="I28" s="154"><v>0</v></c><c r="J28" s="154"><v>0</v></c><c r="K28" s="154"><v>0</v></c><c r="L28" s="154"><v>0</v></c><c r="M28" s="64"><v>2940.4508323879136</v></c><c r="N28" s="154"><v>0</v></c><c r="O28" s="154"><v>0</v></c><c r="P28" s="154"><v>0</v></c><c r="Q28" s="154"><v>0</v></c><c r="R28" s="154"><v>0</v></c><c r="S28" s="154"><v>3356.8840912043738</v></c><c r="T28" s="64"><v>3356.8840912043738</v></c><c r="U28" s="64"><v>22539.531341174705</v></c></row><row r="29" spans="1:21" s="21" customFormat="1" ht="15.75" x14ac:dyDescent="0.2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 x14ac:dyDescent="0.25"><c r="A30" s="22"/><c r="B30" s="61" t="str"><f>Translation!A73</f><v>SECONDARY SECTOR</v></c><c r="C30" s="234"><v>21667.67958404716</v></c><c r="D30" s="234"><v>0</v></c><c r="E30" s="234"><v>0</v></c><c r="F30" s="64"><v>21667.67958404716</v></c><c r="G30" s="234"><v>8621.3948367452285</v></c><c r="H30" s="234"><v>9011.1291238857648</v></c><c r="I30" s="234"><v>0</v></c><c r="J30" s="234"><v>909.50366960973656</v></c><c r="K30" s="234"><v>0</v></c><c r="L30" s="234"><v>0</v></c><c r="M30" s="64"><v>18542.027630240729</v></c><c r="N30" s="234"><v>0</v></c><c r="O30" s="234"><v>0</v></c><c r="P30" s="234"><v>511.91657357393495</v></c><c r="Q30" s="234"><v>0</v></c><c r="R30" s="234"><v>0</v></c><c r="S30" s="234"><v>17879.612843929946</v></c><c r="T30" s="64"><v>18391.52941750388</v></c><c r="U30" s="64"><v>58601.236631791769</v></c></row><row r="31" spans="1:21" s="21" customFormat="1" ht="15.75" x14ac:dyDescent="0.25"><c r="A31" s="22"/><c r="B31" s="183" t="str"><f>Translation!A74</f><v>Manufacturing</v></c><c r="C31" s="154"><v>11572.564947527473</v></c><c r="D31" s="154"><v>0</v></c><c r="E31" s="154"><v>0</v></c><c r="F31" s="64"><v>11572.564947527473</v></c><c r="G31" s="154"><v>6466.0461275589214</v></c><c r="H31" s="154"><v>6758.346842914324</v></c><c r="I31" s="154"><v>0</v></c><c r="J31" s="154"><v>909.50366960973656</v></c><c r="K31" s="154"><v>0</v></c><c r="L31" s="154"><v>0</v></c><c r="M31" s="64"><v>14133.896640082981</v></c><c r="N31" s="154"><v>0</v></c><c r="O31" s="154"><v>0</v></c><c r="P31" s="154"><v>511.91657357393495</v></c><c r="Q31" s="154"><v>0</v></c><c r="R31" s="154"><v>0</v></c><c r="S31" s="154"><v>17879.612843929946</v></c><c r="T31" s="64"><v>18391.52941750388</v></c><c r="U31" s="64"><v>44097.991005114338</v></c></row><row r="32" spans="1:21" s="21" customFormat="1" ht="30" x14ac:dyDescent="0.25"><c r="A32" s="22"/><c r="B32" s="183" t="str"><f>Translation!A75</f><v>Water supply, sewerage, waste management and remediation activities</v></c><c r="C32" s="154"><v>6237.5929873438608</v></c><c r="D32" s="154"><v>0</v></c><c r="E32" s="154"><v>0</v></c><c r="F32" s="64"><v>6237.5929873438608</v></c><c r="G32" s="154"><v>0</v></c><c r="H32" s="154"><v>0</v></c><c r="I32" s="154"><v>0</v></c><c r="J32" s="154"><v>0</v></c><c r="K32" s="154"><v>0</v></c><c r="L32" s="154"><v>0</v></c><c r="M32" s="64"><v>0</v></c><c r="N32" s="154"><v>0</v></c><c r="O32" s="154"><v>0</v></c><c r="P32" s="154"><v>0</v></c><c r="Q32" s="154"><v>0</v></c><c r="R32" s="154"><v>0</v></c><c r="S32" s="154"><v>0</v></c><c r="T32" s="64"><v>0</v></c><c r="U32" s="64"><v>6237.5929873438608</v></c></row><row r="33" spans="1:21" s="21" customFormat="1" ht="15.75" x14ac:dyDescent="0.25"><c r="A33" s="22"/><c r="B33" s="183" t="str"><f>Translation!A76</f><v>Construction</v></c><c r="C33" s="154"><v>3857.5216491758242</v></c><c r="D33" s="154"><v>0</v></c><c r="E33" s="154"><v>0</v></c><c r="F33" s="64"><v>3857.5216491758242</v></c><c r="G33" s="154"><v>2155.3487091863067</v></c><c r="H33" s="154"><v>2252.7822809714412</v></c><c r="I33" s="154"><v>0</v></c><c r="J33" s="154"><v>0</v></c><c r="K33" s="154"><v>0</v></c><c r="L33" s="154"><v>0</v></c><c r="M33" s="64"><v>4408.1309901577479</v></c><c r="N33" s="154"><v>0</v></c><c r="O33" s="154"><v>0</v></c><c r="P33" s="154"><v>0</v></c><c r="Q33" s="154"><v>0</v></c><c r="R33" s="154"><v>0</v></c><c r="S33" s="154"><v>0</v></c><c r="T33" s="64"><v>0</v></c><c r="U33" s="64"><v>8265.6526393335716</v></c></row><row r="34" spans="1:21" s="21" customFormat="1" ht="15.75" x14ac:dyDescent="0.25"><c r="A34" s="22"/><c r="B34" s="61" t="str"><f>Translation!A77</f><v>TERTIARY SECTOR</v></c><c r="C34" s="234"><v>91114.688566900208</v></c><c r="D34" s="234"><v>0</v></c><c r="E34" s="234"><v>0</v></c><c r="F34" s="64"><v>91114.688566900208</v></c><c r="G34" s="234"><v>0</v></c><c r="H34" s="234"><v>45242.957625311472</v></c><c r="I34" s="234"><v>0</v></c><c r="J34" s="234"><v>384.93000000000012</v></c><c r="K34" s="234"><v>0</v></c><c r="L34" s="234"><v>0</v></c><c r="M34" s="64"><v>45627.887625311472</v></c><c r="N34" s="234"><v>0</v></c><c r="O34" s="234"><v>0</v></c><c r="P34" s="234"><v>4892.0853283469023</v></c><c r="Q34" s="234"><v>0</v></c><c r="R34" s="234"><v>0</v></c><c r="S34" s="234"><v>286.14589251400002</v></c><c r="T34" s="64"><v>5178.2312208609019</v></c><c r="U34" s="64"><v>141920.80741307259</v></c></row><row r="35" spans="1:21" s="21" customFormat="1" ht="30" x14ac:dyDescent="0.25"><c r="A35" s="22"/><c r="B35" s="183" t="str"><f>Translation!A78</f><v xml:space="preserve">Wholesale and retail trade; repair of motor vehicles and motorcycles </v></c><c r="C35" s="154"><v>29460.127641558058</v></c><c r="D35" s="154"><v>0</v></c><c r="E35" s="154"><v>0</v></c><c r="F35" s="64"><v>29460.127641558058</v></c><c r="G35" s="154"><v>0</v></c><c r="H35" s="154"><v>17664.026340974608</v></c><c r="I35" s="154"><v>0</v></c><c r="J35" s="154"><v>0</v></c><c r="K35" s="154"><v>0</v></c><c r="L35" s="154"><v>0</v></c><c r="M35" s="64"><v>17664.026340974608</v></c><c r="N35" s="154"><v>0</v></c><c r="O35" s="154"><v>0</v></c><c r="P35" s="154"><v>1495.7045928849257</v></c><c r="Q35" s="154"><v>0</v></c><c r="R35" s="154"><v>0</v></c><c r="S35" s="154"><v>0</v></c><c r="T35" s="64"><v>1495.7045928849257</v></c><c r="U35" s="64"><v>48619.858575417587</v></c></row><row r="36" spans="1:21" s="21" customFormat="1" ht="15.75" x14ac:dyDescent="0.25"><c r="A36" s="22"/><c r="B36" s="183" t="str"><f>Translation!A79</f><v>Accommodation and food service activities</v></c><c r="C36" s="154"><v>17496.594668666403</v></c><c r="D36" s="154"><v>0</v></c><c r="E36" s="154"><v>0</v></c><c r="F36" s="64"><v>17496.594668666403</v></c><c r="G36" s="154"><v>0</v></c><c r="H36" s="154"><v>8318.9468986966203</v></c><c r="I36" s="154"><v>0</v></c><c r="J36" s="154"><v>384.93000000000012</v></c><c r="K36" s="154"><v>0</v></c><c r="L36" s="154"><v>0</v></c><c r="M36" s="64"><v>8703.8768986966206</v></c><c r="N36" s="154"><v>0</v></c><c r="O36" s="154"><v>0</v></c><c r="P36" s="154"><v>2648.5284390195143</v></c><c r="Q36" s="154"><v>0</v></c><c r="R36" s="154"><v>0</v></c><c r="S36" s="154"><v>286.14589251400002</v></c><c r="T36" s="64"><v>2934.6743315335143</v></c><c r="U36" s="64"><v>29135.145898896539</v></c></row><row r="37" spans="1:21" s="21" customFormat="1" ht="15.75" x14ac:dyDescent="0.25"><c r="A37" s="22"/><c r="B37" s="183" t="str"><f>Translation!A80</f><v>General public administration and social security</v></c><c r="C37" s="154"><v>13400.232498084108</v></c><c r="D37" s="154"><v>0</v></c><c r="E37" s="154"><v>0</v></c><c r="F37" s="64"><v>13400.232498084108</v></c><c r="G37" s="154"><v>0</v></c><c r="H37" s="154"><v>3069.3870799458537</v></c><c r="I37" s="154"><v>0</v></c><c r="J37" s="154"><v>0</v></c><c r="K37" s="154"><v>0</v></c><c r="L37" s="154"><v>0</v></c><c r="M37" s="64"><v>3069.3870799458537</v></c><c r="N37" s="154"><v>0</v></c><c r="O37" s="154"><v>0</v></c><c r="P37" s="154"><v>0</v></c><c r="Q37" s="154"><v>0</v></c><c r="R37" s="154"><v>0</v></c><c r="S37" s="154"><v>0</v></c><c r="T37" s="64"><v>0</v></c><c r="U37" s="64"><v>16469.61957802996</v></c></row><row r="38" spans="1:21" s="21" customFormat="1" ht="15.75" x14ac:dyDescent="0.2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 x14ac:dyDescent="0.25"><c r="A39" s="22"/><c r="B39" s="183" t="str"><f>Translation!A82</f><v>Education</v></c><c r="C39" s="154"><v>7703.4255913365623</v></c><c r="D39" s="154"><v>0</v></c><c r="E39" s="154"><v>0</v></c><c r="F39" s="64"><v>7703.4255913365623</v></c><c r="G39" s="154"><v>0</v></c><c r="H39" s="154"><v>6116.2653213054355</v></c><c r="I39" s="154"><v>0</v></c><c r="J39" s="154"><v>0</v></c><c r="K39" s="154"><v>0</v></c><c r="L39" s="154"><v>0</v></c><c r="M39" s="64"><v>6116.2653213054355</v></c><c r="N39" s="154"><v>0</v></c><c r="O39" s="154"><v>0</v></c><c r="P39" s="154"><v>0</v></c><c r="Q39" s="154"><v>0</v></c><c r="R39" s="154"><v>0</v></c><c r="S39" s="154"><v>0</v></c><c r="T39" s="64"><v>0</v></c><c r="U39" s="64"><v>13819.690912641998</v></c></row><row r="40" spans="1:21" s="21" customFormat="1" ht="15.75" x14ac:dyDescent="0.25"><c r="A40" s="22"/><c r="B40" s="183" t="str"><f>Translation!A83</f><v>Human health and social work activities</v></c><c r="C40" s="154"><v>1453.3200010506957</v></c><c r="D40" s="154"><v>0</v></c><c r="E40" s="154"><v>0</v></c><c r="F40" s="64"><v>1453.3200010506957</v></c><c r="G40" s="154"><v>0</v></c><c r="H40" s="154"><v>1242.3188139016479</v></c><c r="I40" s="154"><v>0</v></c><c r="J40" s="154"><v>0</v></c><c r="K40" s="154"><v>0</v></c><c r="L40" s="154"><v>0</v></c><c r="M40" s="64"><v>1242.3188139016479</v></c><c r="N40" s="154"><v>0</v></c><c r="O40" s="154"><v>0</v></c><c r="P40" s="154"><v>0</v></c><c r="Q40" s="154"><v>0</v></c><c r="R40" s="154"><v>0</v></c><c r="S40" s="154"><v>0</v></c><c r="T40" s="64"><v>0</v></c><c r="U40" s="64"><v>2695.6388149523436</v></c></row><row r="41" spans="1:21" s="21" customFormat="1" ht="15.75" x14ac:dyDescent="0.25"><c r="A41" s="22"/><c r="B41" s="183" t="str"><f>Translation!A84</f><v>Other services</v></c><c r="C41" s="154"><v>14730.063820779029</v></c><c r="D41" s="154"><v>0</v></c><c r="E41" s="154"><v>0</v></c><c r="F41" s="64"><v>14730.063820779029</v></c><c r="G41" s="154"><v>0</v></c><c r="H41" s="154"><v>8832.0131704873038</v></c><c r="I41" s="154"><v>0</v></c><c r="J41" s="154"><v>0</v></c><c r="K41" s="154"><v>0</v></c><c r="L41" s="154"><v>0</v></c><c r="M41" s="64"><v>8832.0131704873038</v></c><c r="N41" s="154"><v>0</v></c><c r="O41" s="154"><v>0</v></c><c r="P41" s="154"><v>747.85229644246283</v></c><c r="Q41" s="154"><v>0</v></c><c r="R41" s="154"><v>0</v></c><c r="S41" s="154"><v>0</v></c><c r="T41" s="64"><v>747.85229644246283</v></c><c r="U41" s="64"><v>24309.929287708794</v></c></row><row r="42" spans="1:21" s="21" customFormat="1" ht="15.75" x14ac:dyDescent="0.25"><c r="A42" s="22"/><c r="B42" s="183" t="str"><f>Translation!A85</f><v>Public lighting</v></c><c r="C42" s="154"><v>6870.9243454253392</v></c><c r="D42" s="154"><v>0</v></c><c r="E42" s="154"><v>0</v></c><c r="F42" s="64"><v>6870.9243454253392</v></c><c r="G42" s="154"><v>0</v></c><c r="H42" s="154"><v>0</v></c><c r="I42" s="154"><v>0</v></c><c r="J42" s="154"><v>0</v></c><c r="K42" s="154"><v>0</v></c><c r="L42" s="154"><v>0</v></c><c r="M42" s="64"><v>0</v></c><c r="N42" s="154"><v>0</v></c><c r="O42" s="154"><v>0</v></c><c r="P42" s="154"><v>0</v></c><c r="Q42" s="154"><v>0</v></c><c r="R42" s="154"><v>0</v></c><c r="S42" s="154"><v>0</v></c><c r="T42" s="64"><v>0</v></c><c r="U42" s="64"><v>6870.9243454253392</v></c></row><row r="43" spans="1:21" s="21" customFormat="1" ht="15.75" x14ac:dyDescent="0.25"><c r="A43" s="22"/><c r="B43" s="61" t="str"><f>Translation!A86</f><v>TRANSPORTS</v></c><c r="C43" s="234"><v>0</v></c><c r="D43" s="234"><v>0</v></c><c r="E43" s="234"><v>0</v></c><c r="F43" s="64"><v>0</v></c><c r="G43" s="234"><v>0</v></c><c r="H43" s="234"><v>382504.85746278596</v></c><c r="I43" s="234"><v>536627.38895772467</v></c><c r="J43" s="234"><v>0</v></c><c r="K43" s="234"><v>0</v></c><c r="L43" s="234"><v>0</v></c><c r="M43" s="64"><v>919132.24642051058</v></c><c r="N43" s="234"><v>0</v></c><c r="O43" s="234"><v>0</v></c><c r="P43" s="234"><v>0</v></c><c r="Q43" s="234"><v>0</v></c><c r="R43" s="234"><v>0</v></c><c r="S43" s="234"><v>0</v></c><c r="T43" s="64"><v>0</v></c><c r="U43" s="64"><v>919132.24642051058</v></c></row><row r="44" spans="1:21" s="21" customFormat="1" ht="30" x14ac:dyDescent="0.25"><c r="A44" s="22"/><c r="B44" s="183" t="str"><f>Translation!A87</f><v>Passenger transport by road (public transport, taxi, tourism, transfers, etc.)</v></c><c r="C44" s="154"><v>0</v></c><c r="D44" s="154"><v>0</v></c><c r="E44" s="154"><v>0</v></c><c r="F44" s="64"><v>0</v></c><c r="G44" s="154"><v>0</v></c><c r="H44" s="154"><v>2426.0330601788032</v></c><c r="I44" s="154"><v>559.40082698297647</v></c><c r="J44" s="154"><v>0</v></c><c r="K44" s="154"><v>0</v></c><c r="L44" s="154"><v>0</v></c><c r="M44" s="64"><v>2985.4338871617797</v></c><c r="N44" s="154"><v>0</v></c><c r="O44" s="154"><v>0</v></c><c r="P44" s="154"><v>0</v></c><c r="Q44" s="154"><v>0</v></c><c r="R44" s="154"><v>0</v></c><c r="S44" s="154"><v>0</v></c><c r="T44" s="64"><v>0</v></c><c r="U44" s="64"><v>2985.4338871617797</v></c></row><row r="45" spans="1:21" s="21" customFormat="1" ht="15.75" x14ac:dyDescent="0.25"><c r="A45" s="22"/><c r="B45" s="183" t="str"><f>Translation!A88</f><v>Freight transport by road and removal services</v></c><c r="C45" s="154"><v>0</v></c><c r="D45" s="154"><v>0</v></c><c r="E45" s="154"><v>0</v></c><c r="F45" s="64"><v>0</v></c><c r="G45" s="154"><v>0</v></c><c r="H45" s="154"><v>295297.18922864471</v></c><c r="I45" s="154"><v>68090.371302721484</v></c><c r="J45" s="154"><v>0</v></c><c r="K45" s="154"><v>0</v></c><c r="L45" s="154"><v>0</v></c><c r="M45" s="64"><v>363387.56053136621</v></c><c r="N45" s="154"><v>0</v></c><c r="O45" s="154"><v>0</v></c><c r="P45" s="154"><v>0</v></c><c r="Q45" s="154"><v>0</v></c><c r="R45" s="154"><v>0</v></c><c r="S45" s="154"><v>0</v></c><c r="T45" s="64"><v>0</v></c><c r="U45" s="64"><v>363387.56053136621</v></c></row><row r="46" spans="1:21" s="21" customFormat="1" ht="15.75" x14ac:dyDescent="0.25"><c r="A46" s="22"/><c r="B46" s="183" t="str"><f>Translation!A89</f><v>Other fleet for public and private services</v></c><c r="C46" s="154"><v>0</v></c><c r="D46" s="154"><v>0</v></c><c r="E46" s="154"><v>0</v></c><c r="F46" s="64"><v>0</v></c><c r="G46" s="154"><v>0</v></c><c r="H46" s="154"><v>1249.1869678568678</v></c><c r="I46" s="154"><v>11980.407542248653</v></c><c r="J46" s="154"><v>0</v></c><c r="K46" s="154"><v>0</v></c><c r="L46" s="154"><v>0</v></c><c r="M46" s="64"><v>13229.59451010552</v></c><c r="N46" s="154"><v>0</v></c><c r="O46" s="154"><v>0</v></c><c r="P46" s="154"><v>0</v></c><c r="Q46" s="154"><v>0</v></c><c r="R46" s="154"><v>0</v></c><c r="S46" s="154"><v>0</v></c><c r="T46" s="64"><v>0</v></c><c r="U46" s="64"><v>13229.59451010552</v></c></row><row r="47" spans="1:21" s="21" customFormat="1" ht="15.75" x14ac:dyDescent="0.25"><c r="A47" s="22"/><c r="B47" s="182" t="str"><f>Translation!A90</f><v>Private transports</v></c><c r="C47" s="154"><v>0</v></c><c r="D47" s="154"><v>0</v></c><c r="E47" s="154"><v>0</v></c><c r="F47" s="64"><v>0</v></c><c r="G47" s="154"><v>0</v></c><c r="H47" s="154"><v>83532.448206105546</v></c><c r="I47" s="154"><v>455997.20928577159</v></c><c r="J47" s="154"><v>0</v></c><c r="K47" s="154"><v>0</v></c><c r="L47" s="154"><v>0</v></c><c r="M47" s="64"><v>539529.65749187709</v></c><c r="N47" s="154"><v>0</v></c><c r="O47" s="154"><v>0</v></c><c r="P47" s="154"><v>0</v></c><c r="Q47" s="154"><v>0</v></c><c r="R47" s="154"><v>0</v></c><c r="S47" s="154"><v>0</v></c><c r="T47" s="64"><v>0</v></c><c r="U47" s="64"><v>539529.65749187709</v></c></row><row r="48" spans="1:21" s="21" customFormat="1" ht="15.75" x14ac:dyDescent="0.25"><c r="A48" s="22"/><c r="B48" s="73" t="str"><f>Translation!A118</f><v>TOTAL FOR INTERNAL MARKET</v></c><c r="C48" s="149"><v>274568.74419770617</v></c><c r="D48" s="149"><v>0</v></c><c r="E48" s="149"><v>0</v></c><c r="F48" s="64"><v>274568.74419770617</v></c><c r="G48" s="65"><v>8621.3948367452285</v></c><c r="H48" s="65"><v>670964.25035437616</v></c><c r="I48" s="65"><v>536627.38895772467</v></c><c r="J48" s="65"><v>28798.160150489733</v></c><c r="K48" s="65"><v>0</v></c><c r="L48" s="65"><v>0</v></c><c r="M48" s="64"><v>1245011.1942993358</v></c><c r="N48" s="65"><v>0</v></c><c r="O48" s="65"><v>0</v></c><c r="P48" s="65"><v>29439.748911843322</v></c><c r="Q48" s="65"><v>0</v></c><c r="R48" s="65"><v>0</v></c><c r="S48" s="65"><v>83883.185456305073</v></c><c r="T48" s="64"><v>113322.93436814839</v></c><c r="U48" s="64"><v>1632902.8728651905</v></c></row><row r="49" spans="2:32" s="62" customFormat="1" ht="30" x14ac:dyDescent="0.25"><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 x14ac:dyDescent="0.25"><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 x14ac:dyDescent="0.2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 x14ac:dyDescent="0.2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0" t="str"><f>Translation!A121</f><v>PRODUCTION SECTOR</v></c><c r="C56" s="282" t="str"><f>Translation!A122</f><v>ENERGY SOURCE</v></c><c r="D56" s="283"/><c r="E56" s="283"/><c r="F56" s="283"/><c r="G56" s="283"/><c r="H56" s="283"/><c r="I56" s="283"/><c r="J56" s="283"/><c r="K56" s="283"/><c r="L56" s="283"/><c r="M56" s="283"/><c r="N56" s="283"/><c r="O56" s="283"/><c r="P56" s="283"/><c r="Q56" s="283"/><c r="R56" s="283"/><c r="S56" s="284"/><c r="T56" s="282" t="str"><f>Translation!A139</f><v>SECONDARY ENERGY CONVERSION</v></c><c r="U56" s="283"/><c r="V56" s="284"/><c r="W56" s="301" t="str"><f>Translation!A130</f><v>ENERGY FLUXES</v></c><c r="X56" s="302"/><c r="Y56" s="302"/><c r="Z56" s="302"/><c r="AA56" s="302"/><c r="AB56" s="303"/><c r="AC56" s="313" t="str"><f>Translation!A119</f><v>TOTAL</v></c><c r="AD56" s="263" t="str"><f>Translation!A138</f><v>Distribution losses and self-consumption</v></c></row><row r="57" spans="2:32" s="51" customFormat="1" ht="18" customHeight="1" x14ac:dyDescent="0.25"><c r="B57" s="281"/><c r="C57" s="317" t="str"><f>Translation!A99</f><v>Fossil fuels</v></c><c r="D57" s="318"/><c r="E57" s="318"/><c r="F57" s="318"/><c r="G57" s="318"/><c r="H57" s="318"/><c r="I57" s="319"/><c r="J57" s="317" t="str"><f>Translation!A107</f><v>Renewable energy sources (from systems connected to public networks)</v></c><c r="K57" s="318"/><c r="L57" s="318"/><c r="M57" s="318"/><c r="N57" s="318"/><c r="O57" s="318"/><c r="P57" s="318"/><c r="Q57" s="318"/><c r="R57" s="319"/><c r="S57" s="263" t="str"><f>Translation!A117</f><v>Subtotal</v></c><c r="T57" s="311" t="str"><f>Translation!A140</f><v>Electricity conversion to cold</v></c><c r="U57" s="311" t="str"><f>Translation!A141</f><v>Heat conversion to cold</v></c><c r="V57" s="263" t="str"><f>Translation!A117</f><v>Subtotal</v></c><c r="W57" s="315" t="str"><f>Translation!A131</f><v>Storage</v></c><c r="X57" s="316"/><c r="Y57" s="314" t="str"><f>Translation!A134</f><v>External connection</v></c><c r="Z57" s="314"/><c r="AA57" s="280" t="str"><f>Translation!A137</f><v>Reexportation and external consumption</v></c><c r="AB57" s="263" t="str"><f>Translation!A117</f><v>Subtotal</v></c><c r="AC57" s="313"/><c r="AD57" s="263"/></row><row r="58" spans="2:32" s="51" customFormat="1" ht="69.75" customHeight="1" x14ac:dyDescent="0.25"><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63"/><c r="T58" s="312"/><c r="U58" s="312"/><c r="V58" s="263"/><c r="W58" s="110" t="str"><f>Translation!A132</f><v>Input to storage</v></c><c r="X58" s="110" t="str"><f>Translation!A133</f><v>Output from storage</v></c><c r="Y58" s="110" t="str"><f>Translation!A135</f><v>Import to island</v></c><c r="Z58" s="110" t="str"><f>Translation!A136</f><v>Export from island</v></c><c r="AA58" s="281"/><c r="AB58" s="263"/><c r="AC58" s="313"/><c r="AD58" s="263"/></row><row r="59" spans="2:32" s="51" customFormat="1" ht="15.75" x14ac:dyDescent="0.25"><c r="B59" s="184" t="str"><f>Translation!A124</f><v>Electricity</v></c><c r="C59" s="235"><v>100904.013492657</v></c><c r="D59" s="235"><v>152797.50614602346</v></c><c r="E59" s="235"><v>0</v></c><c r="F59" s="235"><v>0</v></c><c r="G59" s="235"><v>0</v></c><c r="H59" s="235"><v>0</v></c><c r="I59" s="59"><v>253701.51963868045</v></c><c r="J59" s="235"><v>0</v></c><c r="K59" s="235"><v>34595.66176891097</v></c><c r="L59" s="235"><v>0</v></c><c r="M59" s="235"><v>0</v></c><c r="N59" s="235"><v>0</v></c><c r="O59" s="235"><v>0</v></c><c r="P59" s="235"><v>0</v></c><c r="Q59" s="235"/><c r="R59" s="59"><v>34595.66176891097</v></c><c r="S59" s="59"><v>288297.18140759144</v></c><c r="T59" s="235"><v>0</v></c><c r="U59" s="235"><v>0</v></c><c r="V59" s="59"><v>0</v></c><c r="W59" s="235"><v>0</v></c><c r="X59" s="235"><v>0</v></c><c r="Y59" s="235"><v>0</v></c><c r="Z59" s="235"><v>0</v></c><c r="AA59" s="186"><v>0</v></c><c r="AB59" s="59"><v>0</v></c><c r="AC59" s="64"><v>288297.18140759144</v></c><c r="AD59" s="187"><v>13728.437209885276</v></c></row><row r="60" spans="2:32" s="51" customFormat="1" ht="15.75" x14ac:dyDescent="0.2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 x14ac:dyDescent="0.2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 x14ac:dyDescent="0.25"><c r="B62" s="70" t="str"><f>Translation!A119</f><v>TOTAL</v></c><c r="C62" s="53"><f t="shared" ref="C62:AD62" si="0">SUM(C59:C61)</f><v>100904.013492657</v></c><c r="D62" s="53"><f t="shared" si="0"/><v>152797.50614602346</v></c><c r="E62" s="53"><f t="shared" si="0"/><v>0</v></c><c r="F62" s="53"><f t="shared" si="0"/><v>0</v></c><c r="G62" s="53"><f t="shared" si="0"/><v>0</v></c><c r="H62" s="53"><f t="shared" si="0"/><v>0</v></c><c r="I62" s="53"><f t="shared" si="0"/><v>253701.51963868045</v></c><c r="J62" s="53"><f t="shared" si="0"/><v>0</v></c><c r="K62" s="53"><f t="shared" si="0"/><v>34595.66176891097</v></c><c r="L62" s="53"><f t="shared" si="0"/><v>0</v></c><c r="M62" s="53"><f t="shared" si="0"/><v>0</v></c><c r="N62" s="53"><f t="shared" si="0"/><v>0</v></c><c r="O62" s="53"><f t="shared" si="0"/><v>0</v></c><c r="P62" s="53"><f t="shared" si="0"/><v>0</v></c><c r="Q62" s="53"><f t="shared" si="0"/><v>0</v></c><c r="R62" s="53"><f t="shared" si="0"/><v>34595.66176891097</v></c><c r="S62" s="53"><f t="shared" si="0"/><v>288297.18140759144</v></c><c r="T62" s="53"><f t="shared" si="0"/><v>0</v></c><c r="U62" s="53"><f t="shared" si="0"/><v>0</v></c><c r="V62" s="53"><f t="shared" si="0"/><v>0</v></c><c r="W62" s="53"><f t="shared" si="0"/><v>0</v></c><c r="X62" s="53"><f t="shared" si="0"/><v>0</v></c><c r="Y62" s="53"><f t="shared" si="0"/><v>0</v></c><c r="Z62" s="53"><f t="shared" si="0"/><v>0</v></c><c r="AA62" s="53"><f t="shared" si="0"/><v>0</v></c><c r="AB62" s="53"><f t="shared" si="0"/><v>0</v></c><c r="AC62" s="53"><f t="shared" si="0"/><v>288297.18140759144</v></c><c r="AD62" s="53"><f t="shared" si="0"/><v>13728.437209885276</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0" t="str"><f>Translation!A121</f><v>PRODUCTION SECTOR</v></c><c r="C66" s="308" t="str"><f>Translation!A143</f><v>PRIMARY ENERGY SOURCE</v></c><c r="D66" s="309"/><c r="E66" s="309"/><c r="F66" s="309"/><c r="G66" s="309"/><c r="H66" s="309"/><c r="I66" s="309"/><c r="J66" s="309"/><c r="K66" s="309"/><c r="L66" s="309"/><c r="M66" s="309"/><c r="N66" s="309"/><c r="O66" s="309"/><c r="P66" s="309"/><c r="Q66" s="309"/><c r="R66" s="309"/><c r="S66" s="310"/><c r="T66" s="304" t="str"><f>Translation!A128</f><v>Conversion losses from primary to secondary energy</v></c><c r="U66" s="57"/><c r="V66" s="57"/><c r="W66" s="68"/><c r="X66" s="57"/><c r="Y66" s="57"/><c r="Z66" s="57"/><c r="AA66" s="57"/><c r="AB66" s="57"/><c r="AC66" s="57"/><c r="AD66" s="57"/><c r="AE66" s="57"/></row><row r="67" spans="2:31" s="51" customFormat="1" ht="15" customHeight="1" x14ac:dyDescent="0.25"><c r="B67" s="281"/><c r="C67" s="308" t="str"><f>Translation!A99</f><v>Fossil fuels</v></c><c r="D67" s="309"/><c r="E67" s="309"/><c r="F67" s="309"/><c r="G67" s="309"/><c r="H67" s="309"/><c r="I67" s="310"/><c r="J67" s="308" t="str"><f>Translation!A108</f><v>Renewable energy sources</v></c><c r="K67" s="309"/><c r="L67" s="309"/><c r="M67" s="309"/><c r="N67" s="309"/><c r="O67" s="309"/><c r="P67" s="309"/><c r="Q67" s="309"/><c r="R67" s="310"/><c r="S67" s="307" t="str"><f>Translation!A119</f><v>TOTAL</v></c><c r="T67" s="305"/><c r="U67" s="57"/><c r="V67" s="57"/><c r="W67" s="68"/><c r="X67" s="57"/><c r="Y67" s="57"/><c r="Z67" s="57"/><c r="AA67" s="57"/><c r="AB67" s="57"/><c r="AC67" s="57"/><c r="AD67" s="57"/><c r="AE67" s="57"/></row><row r="68" spans="2:31" s="51" customFormat="1" ht="69.75" customHeight="1" x14ac:dyDescent="0.25"><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7"/><c r="T68" s="306"/><c r="U68" s="57"/><c r="V68" s="57"/><c r="W68" s="68"/><c r="X68" s="57"/><c r="Y68" s="57"/><c r="Z68" s="57"/><c r="AA68" s="57"/><c r="AB68" s="57"/><c r="AC68" s="57"/><c r="AD68" s="57"/><c r="AE68" s="57"/></row><row r="69" spans="2:31" s="51" customFormat="1" ht="15.75" x14ac:dyDescent="0.25"><c r="B69" s="184" t="str"><f>Translation!A124</f><v>Electricity</v></c><c r="C69" s="235"><v>288297.18140759144</v></c><c r="D69" s="235"><v>436564.30327435274</v></c><c r="E69" s="235"><v>0</v></c><c r="F69" s="235"><v>0</v></c><c r="G69" s="235"><v>0</v></c><c r="H69" s="235"><v>0</v></c><c r="I69" s="59"><v>724861.48468194413</v></c><c r="J69" s="185"><v>0</v></c><c r="K69" s="185"><v>34595.66176891097</v></c><c r="L69" s="185"><v>0</v></c><c r="M69" s="185"><v>0</v></c><c r="N69" s="185"><v>0</v></c><c r="O69" s="235"><v>0</v></c><c r="P69" s="185"><v>0</v></c><c r="Q69" s="185"/><c r="R69" s="59"><v>34595.66176891097</v></c><c r="S69" s="59"><v>759457.14645085507</v></c><c r="T69" s="71"><v>471159.96504326363</v></c><c r="U69" s="57"/><c r="V69" s="57"/><c r="W69" s="58"/><c r="X69" s="57"/><c r="Y69" s="57"/><c r="Z69" s="57"/><c r="AA69" s="57"/><c r="AB69" s="57"/><c r="AC69" s="57"/><c r="AD69" s="57"/><c r="AE69" s="57"/></row><row r="70" spans="2:31" s="51" customFormat="1" ht="15.75" x14ac:dyDescent="0.2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 x14ac:dyDescent="0.2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 x14ac:dyDescent="0.25"><c r="B72" s="70" t="str"><f>Translation!A119</f><v>TOTAL</v></c><c r="C72" s="53"><f t="shared" ref="C72:S72" si="1">SUM(C69:C71)</f><v>288297.18140759144</v></c><c r="D72" s="53"><f t="shared" si="1"/><v>436564.30327435274</v></c><c r="E72" s="53"><f t="shared" si="1"/><v>0</v></c><c r="F72" s="53"><f t="shared" si="1"/><v>0</v></c><c r="G72" s="53"><f t="shared" si="1"/><v>0</v></c><c r="H72" s="53"><f t="shared" si="1"/><v>0</v></c><c r="I72" s="53"><f t="shared" si="1"/><v>724861.48468194413</v></c><c r="J72" s="53"><f t="shared" si="1"/><v>0</v></c><c r="K72" s="53"><f t="shared" si="1"/><v>34595.66176891097</v></c><c r="L72" s="53"><f t="shared" si="1"/><v>0</v></c><c r="M72" s="53"><f t="shared" si="1"/><v>0</v></c><c r="N72" s="53"><f t="shared" si="1"/><v>0</v></c><c r="O72" s="53"><f t="shared" si="1"/><v>0</v></c><c r="P72" s="53"><f t="shared" si="1"/><v>0</v></c><c r="Q72" s="53"><f t="shared" si="1"/><v>0</v></c><c r="R72" s="53"><f t="shared" si="1"/><v>34595.66176891097</v></c><c r="S72" s="53"><f t="shared" si="1"/><v>759457.14645085507</v></c><c r="T72" s="71"><f>S72-AC62+AB62</f><v>471159.96504326363</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23" t="str"><f>Translation!A123</f><v>Energy product</v></c><c r="C76" s="282" t="str"><f>Translation!A143</f><v>PRIMARY ENERGY SOURCE</v></c><c r="D76" s="283"/><c r="E76" s="283"/><c r="F76" s="283"/><c r="G76" s="283"/><c r="H76" s="283"/><c r="I76" s="283"/><c r="J76" s="283"/><c r="K76" s="283"/><c r="L76" s="283"/><c r="M76" s="283"/><c r="N76" s="283"/><c r="O76" s="283"/><c r="P76" s="283"/><c r="Q76" s="283"/><c r="R76" s="283"/><c r="S76" s="283"/><c r="T76" s="283"/><c r="U76" s="283"/><c r="V76" s="283"/><c r="W76" s="283"/><c r="X76" s="283"/><c r="Y76" s="284"/></row><row r="77" spans="2:31" s="51" customFormat="1" ht="15" customHeight="1" x14ac:dyDescent="0.25"><c r="B77" s="324"/><c r="C77" s="282" t="str"><f>Translation!A99</f><v>Fossil fuels</v></c><c r="D77" s="283"/><c r="E77" s="283"/><c r="F77" s="283"/><c r="G77" s="283"/><c r="H77" s="283"/><c r="I77" s="284"/><c r="J77" s="282" t="str"><f>Translation!A108</f><v>Renewable energy sources</v></c><c r="K77" s="283"/><c r="L77" s="283"/><c r="M77" s="283"/><c r="N77" s="283"/><c r="O77" s="283"/><c r="P77" s="283"/><c r="Q77" s="283"/><c r="R77" s="284"/><c r="S77" s="301" t="str"><f>Translation!A124</f><v>Electricity</v></c><c r="T77" s="302"/><c r="U77" s="302"/><c r="V77" s="303"/><c r="W77" s="70" t="str"><f>Translation!A125</f><v>Heat</v></c><c r="X77" s="70" t="str"><f>Translation!A126</f><v>Cold</v></c><c r="Y77" s="280" t="str"><f>Translation!A119</f><v>TOTAL</v></c></row><row r="78" spans="2:31" s="51" customFormat="1" ht="46.5" customHeight="1" x14ac:dyDescent="0.25"><c r="B78" s="325"/><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81"/></row><row r="79" spans="2:31" s="51" customFormat="1" ht="15.75" x14ac:dyDescent="0.25"><c r="B79" s="107" t="str"><f>Translation!A119</f><v>TOTAL</v></c><c r="C79" s="186"><f t="shared" ref="C79:H79" si="2">G48+C72</f><v>296918.57624433667</v></c><c r="D79" s="186"><f t="shared" si="2"/><v>1107528.553628729</v></c><c r="E79" s="186"><f t="shared" si="2"/><v>536627.38895772467</v></c><c r="F79" s="186"><f t="shared" si="2"/><v>28798.160150489733</v></c><c r="G79" s="186"><f t="shared" si="2"/><v>0</v></c><c r="H79" s="186"><f t="shared" si="2"/><v>0</v></c><c r="I79" s="53"><f>SUM(C79:H79)</f><v>1969872.6789812802</v></c><c r="J79" s="186"><f t="shared" ref="J79:O79" si="3">N48+J72</f><v>0</v></c><c r="K79" s="186"><f t="shared" si="3"/><v>34595.66176891097</v></c><c r="L79" s="186"><f t="shared" si="3"/><v>29439.748911843322</v></c><c r="M79" s="186"><f t="shared" si="3"/><v>0</v></c><c r="N79" s="186"><f t="shared" si="3"/><v>0</v></c><c r="O79" s="186"><f t="shared" si="3"/><v>83883.185456305073</v></c><c r="P79" s="186"><f>P72</f><v>0</v></c><c r="Q79" s="186"><f>Q72</f><v>0</v></c><c r="R79" s="53"><f>SUM(J79:Q79)</f><v>147918.59613705936</v></c><c r="S79" s="186"><f>Y62</f><v>0</v></c><c r="T79" s="186"><f>Z62</f><v>0</v></c><c r="U79" s="186"><f>$C$49+$C$50+$C$51</f><v>0</v></c><c r="V79" s="53"><f>S79-T79-U79</f><v>0</v></c><c r="W79" s="186"><f>$D$49+$D$50+$D$51</f><v>0</v></c><c r="X79" s="186"><f>$E$49+$E$50+$E$51</f><v>0</v></c><c r="Y79" s="53"><f>I79+R79+V79-W79-X79</f><v>2117791.2751183393</v></c></row><row r="80" spans="2:31" s="55" customFormat="1" ht="15" x14ac:dyDescent="0.25"><c r="B80" s="74"/></row><row r="81" spans="1:32" s="55" customFormat="1" ht="15" x14ac:dyDescent="0.25"><c r="B81" s="74"/></row><row r="82" spans="1:32" s="85" customFormat="1" ht="31.5" x14ac:dyDescent="0.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0" t="str"><f>Translation!A121</f><v>PRODUCTION SECTOR</v></c><c r="C83" s="308" t="str"><f>Translation!A143</f><v>PRIMARY ENERGY SOURCE</v></c><c r="D83" s="309"/><c r="E83" s="309"/><c r="F83" s="309"/><c r="G83" s="309"/><c r="H83" s="309"/><c r="I83" s="309"/><c r="J83" s="309"/><c r="K83" s="309"/><c r="L83" s="309"/><c r="M83" s="309"/><c r="N83" s="309"/><c r="O83" s="309"/><c r="P83" s="309"/><c r="Q83" s="309"/><c r="R83" s="309"/><c r="S83" s="310"/><c r="T83" s="68"/><c r="V83" s="57"/><c r="W83" s="57"/><c r="X83" s="68"/><c r="Y83" s="57"/><c r="Z83" s="57"/><c r="AA83" s="57"/><c r="AB83" s="57"/><c r="AC83" s="57"/><c r="AD83" s="57"/><c r="AE83" s="57"/><c r="AF83" s="57"/></row><row r="84" spans="1:32" s="51" customFormat="1" ht="15" customHeight="1" x14ac:dyDescent="0.25"><c r="B84" s="281"/><c r="C84" s="308" t="str"><f>Translation!A99</f><v>Fossil fuels</v></c><c r="D84" s="309"/><c r="E84" s="309"/><c r="F84" s="309"/><c r="G84" s="309"/><c r="H84" s="309"/><c r="I84" s="310"/><c r="J84" s="308" t="str"><f>Translation!A108</f><v>Renewable energy sources</v></c><c r="K84" s="309"/><c r="L84" s="309"/><c r="M84" s="309"/><c r="N84" s="309"/><c r="O84" s="309"/><c r="P84" s="309"/><c r="Q84" s="309"/><c r="R84" s="310"/><c r="S84" s="307" t="str"><f>Translation!A119</f><v>TOTAL</v></c><c r="T84" s="68"/><c r="V84" s="57"/><c r="W84" s="57"/><c r="X84" s="68"/><c r="Y84" s="57"/><c r="Z84" s="57"/><c r="AA84" s="57"/><c r="AB84" s="57"/><c r="AC84" s="57"/><c r="AD84" s="57"/><c r="AE84" s="57"/><c r="AF84" s="57"/></row><row r="85" spans="1:32" s="51" customFormat="1" ht="69.75" customHeight="1" x14ac:dyDescent="0.25"><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7"/><c r="T85" s="68"/><c r="V85" s="57"/><c r="W85" s="57"/><c r="X85" s="68"/><c r="Y85" s="57"/><c r="Z85" s="57"/><c r="AA85" s="57"/><c r="AB85" s="57"/><c r="AC85" s="57"/><c r="AD85" s="57"/><c r="AE85" s="57"/><c r="AF85" s="57"/></row><row r="86" spans="1:32" s="51" customFormat="1" ht="15.75" x14ac:dyDescent="0.25"><c r="B86" s="184" t="str"><f>Translation!A124</f><v>Electricity</v></c><c r="C86" s="188"><f t="shared" ref="C86:P86" si="4">IF(C69&gt;0,C59/C69,"-")</f><v>0.35</v></c><c r="D86" s="188"><f t="shared" si="4"/><v>0.35</v></c><c r="E86" s="188" t="str"><f t="shared" si="4"/><v>-</v></c><c r="F86" s="188" t="str"><f t="shared" si="4"/><v>-</v></c><c r="G86" s="188" t="str"><f t="shared" si="4"/><v>-</v></c><c r="H86" s="188" t="str"><f t="shared" si="4"/><v>-</v></c><c r="I86" s="67"><f t="shared" si="4"/><v>0.35</v></c><c r="J86" s="188" t="str"><f t="shared" si="4"/><v>-</v></c><c r="K86" s="188"><f t="shared" si="4"/><v>1</v></c><c r="L86" s="188" t="str"><f t="shared" si="4"/><v>-</v></c><c r="M86" s="188" t="str"><f t="shared" si="4"/><v>-</v></c><c r="N86" s="188" t="str"><f t="shared" si="4"/><v>-</v></c><c r="O86" s="188" t="str"><f t="shared" si="4"/><v>-</v></c><c r="P86" s="188" t="str"><f t="shared" si="4"/><v>-</v></c><c r="Q86" s="188" t="s"><v>522</v></c><c r="R86" s="67"><f t="shared" ref="R86:S88" si="5">IF(R69&gt;0,R59/R69,"-")</f><v>1</v></c><c r="S86" s="67"><f t="shared" si="5"/><v>0.37960954446854667</v></c><c r="T86" s="58"/><c r="V86" s="57"/><c r="W86" s="57"/><c r="X86" s="58"/><c r="Y86" s="57"/><c r="Z86" s="57"/><c r="AA86" s="57"/><c r="AB86" s="57"/><c r="AC86" s="57"/><c r="AD86" s="57"/><c r="AE86" s="57"/><c r="AF86" s="57"/></row><row r="87" spans="1:32" s="51" customFormat="1" ht="15.75" x14ac:dyDescent="0.2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 x14ac:dyDescent="0.2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RESULTS OF EMISSION INVENTORY</v></c><c r="C90" s="124"/><c r="D90" s="125"/><c r="E90" s="124"/><c r="F90" s="125"/><c r="G90" s="124"/><c r="H90" s="125"/><c r="I90" s="124"/><c r="J90" s="125"/><c r="K90" s="142"/><c r="L90" s="142"/><c r="M90" s="142"/><c r="N90" s="142"/></row><row r="91" spans="1:32" s="85" customFormat="1" ht="31.5" x14ac:dyDescent="0.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11" t="str"><f>Translation!A56</f><v>DEMAND SECTOR</v></c><c r="C92" s="285" t="str"><f>Translation!A94</f><v>ENERGY FOR FINAL USE</v></c><c r="D92" s="286"/><c r="E92" s="286"/><c r="F92" s="286"/><c r="G92" s="286"/><c r="H92" s="286"/><c r="I92" s="286"/><c r="J92" s="286"/><c r="K92" s="286"/><c r="L92" s="286"/><c r="M92" s="286"/><c r="N92" s="286"/><c r="O92" s="286"/><c r="P92" s="286"/><c r="Q92" s="286"/><c r="R92" s="286"/><c r="S92" s="286"/><c r="T92" s="286"/><c r="U92" s="287"/></row><row r="93" spans="1:32" s="51" customFormat="1" ht="18" customHeight="1" x14ac:dyDescent="0.25"><c r="B93" s="312"/><c r="C93" s="285" t="str"><f>Translation!A95</f><v>Centralized energy services</v></c><c r="D93" s="286"/><c r="E93" s="286"/><c r="F93" s="287"/><c r="G93" s="285" t="str"><f>Translation!A99</f><v>Fossil fuels</v></c><c r="H93" s="286"/><c r="I93" s="286"/><c r="J93" s="286"/><c r="K93" s="286"/><c r="L93" s="286"/><c r="M93" s="287"/><c r="N93" s="285" t="str"><f>Translation!A106</f><v>Renewable energy sources (excluding electricity and heat sold to public networks)</v></c><c r="O93" s="286"/><c r="P93" s="286"/><c r="Q93" s="286"/><c r="R93" s="286"/><c r="S93" s="286"/><c r="T93" s="287"/><c r="U93" s="294" t="str"><f>Translation!A119</f><v>TOTAL</v></c></row><row r="94" spans="1:32" s="51" customFormat="1" ht="67.5" customHeight="1" x14ac:dyDescent="0.25"><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96"/></row><row r="95" spans="1:32" s="21" customFormat="1" ht="15.75" x14ac:dyDescent="0.25"><c r="A95" s="22"/><c r="B95" s="66" t="str"><f>Translation!A60</f><v>RESIDENTIAL</v></c><c r="C95" s="64"><f>SUM(C96:C104)</f><v>104425.03800034146</v></c><c r="D95" s="64"><f>SUM(D96:D104)</f><v>0</v></c><c r="E95" s="64"><f>SUM(E96:E104)</f><v>0</v></c><c r="F95" s="64"><f t="shared" ref="F95:F126" si="8">SUM(C95:E95)</f><v>104425.03800034146</v></c><c r="G95" s="64"><f t="shared" ref="G95:L95" si="9">SUM(G96:G104)</f><v>0</v></c><c r="H95" s="64"><f t="shared" si="9"/><v>61747.71636777134</v></c><c r="I95" s="64"><f t="shared" si="9"/><v>0</v></c><c r="J95" s="64"><f t="shared" si="9"/><v>6600.8943554111993</v></c><c r="K95" s="64"><f t="shared" si="9"/><v>0</v></c><c r="L95" s="64"><f t="shared" si="9"/><v>0</v></c><c r="M95" s="64"><f t="shared" ref="M95:M126" si="10">SUM(G95:L95)</f><v>68348.610723182544</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172773.64872352401</v></c></row><row r="96" spans="1:32" s="21" customFormat="1" ht="15.75" x14ac:dyDescent="0.25"><c r="A96" s="22"/><c r="B96" s="182" t="str"><f>Translation!A61</f><v>Hot water</v></c><c r="C96" s="185"><f t="shared" ref="C96:C104" si="14">IF(AND(C$48&gt;0,($S$133+$V$143)&gt;0), ($S$133+$V$143)/C$48,0)*C18</f><v>20438.717350730887</v></c><c r="D96" s="185"><f t="shared" ref="D96:D104" si="15">IF(AND(D$48&gt;0,$S$134&gt;0), ($S$134)/D$48,0)*D18</f><v>0</v></c><c r="E96" s="185"><f t="shared" ref="E96:E104" si="16">IF(AND(E$48&gt;0,$S$135&gt;0), ($S$135)/E$48,0)*E18</f><v>0</v></c><c r="F96" s="64"><f t="shared" si="8"/><v>20438.717350730887</v></c><c r="G96" s="185"><f>'CO2 factors'!C$7*G18</f><v>0</v></c><c r="H96" s="185"><f>'CO2 factors'!D$7*H18</f><v>6203.6263032609941</v></c><c r="I96" s="185"><f>'CO2 factors'!E$7*I18</f><v>0</v></c><c r="J96" s="185"><f>'CO2 factors'!F$7*J18</f><v>0</v></c><c r="K96" s="185"><f>'CO2 factors'!G$7*K18</f><v>0</v></c><c r="L96" s="185"><f>'CO2 factors'!H$7*L18</f><v>0</v></c><c r="M96" s="64"><f t="shared" si="10"/><v>6203.6263032609941</v></c><c r="N96" s="185"><f>'CO2 factors'!J$7*N18</f><v>0</v></c><c r="O96" s="185"><f>'CO2 factors'!K$7*O18</f><v>0</v></c><c r="P96" s="185"><f>'CO2 factors'!L$7*P18</f><v>0</v></c><c r="Q96" s="185"><f>'CO2 factors'!M$7*Q18</f><v>0</v></c><c r="R96" s="185"><f>'CO2 factors'!N$7*R18</f><v>0</v></c><c r="S96" s="185"><f>'CO2 factors'!O$7*S18</f><v>0</v></c><c r="T96" s="64"><f t="shared" si="12"/><v>0</v></c><c r="U96" s="64"><f t="shared" si="13"/><v>26642.34365399188</v></c></row><row r="97" spans="1:21" s="21" customFormat="1" ht="15.75" x14ac:dyDescent="0.25"><c r="A97" s="22"/><c r="B97" s="182" t="str"><f>Translation!A62</f><v>Heating and cooling</v></c><c r="C97" s="185"><f t="shared" si="14"/><v>22867.428535863215</v></c><c r="D97" s="185"><f t="shared" si="15"/><v>0</v></c><c r="E97" s="185"><f t="shared" si="16"/><v>0</v></c><c r="F97" s="64"><f t="shared" si="8"/><v>22867.428535863215</v></c><c r="G97" s="185"><f>'CO2 factors'!C$7*G19</f><v>0</v></c><c r="H97" s="185"><f>'CO2 factors'!D$7*H19</f><v>55544.090064510347</v></c><c r="I97" s="185"><f>'CO2 factors'!E$7*I19</f><v>0</v></c><c r="J97" s="185"><f>'CO2 factors'!F$7*J19</f><v>4219.2060818111995</v></c><c r="K97" s="185"><f>'CO2 factors'!G$7*K19</f><v>0</v></c><c r="L97" s="185"><f>'CO2 factors'!H$7*L19</f><v>0</v></c><c r="M97" s="64"><f t="shared" si="10"/><v>59763.296146321547</v></c><c r="N97" s="185"><f>'CO2 factors'!J$7*N19</f><v>0</v></c><c r="O97" s="185"><f>'CO2 factors'!K$7*O19</f><v>0</v></c><c r="P97" s="185"><f>'CO2 factors'!L$7*P19</f><v>0</v></c><c r="Q97" s="185"><f>'CO2 factors'!M$7*Q19</f><v>0</v></c><c r="R97" s="185"><f>'CO2 factors'!N$7*R19</f><v>0</v></c><c r="S97" s="185"><f>'CO2 factors'!O$7*S19</f><v>0</v></c><c r="T97" s="64"><f t="shared" si="12"/><v>0</v></c><c r="U97" s="64"><f t="shared" si="13"/><v>82630.724682184766</v></c></row><row r="98" spans="1:21" s="21" customFormat="1" ht="15.75" x14ac:dyDescent="0.25"><c r="A98" s="22"/><c r="B98" s="182" t="str"><f>Translation!A63</f><v>Lighting</v></c><c r="C98" s="185"><f t="shared" si="14"/><v>16980.661637291691</v></c><c r="D98" s="185"><f t="shared" si="15"/><v>0</v></c><c r="E98" s="185"><f t="shared" si="16"/><v>0</v></c><c r="F98" s="64"><f t="shared" si="8"/><v>16980.661637291691</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16980.661637291691</v></c></row><row r="99" spans="1:21" s="21" customFormat="1" ht="15.75" x14ac:dyDescent="0.25"><c r="A99" s="22"/><c r="B99" s="182" t="str"><f>Translation!A64</f><v>Cooking</v></c><c r="C99" s="185"><f t="shared" si="14"/><v>11866.761823212</v></c><c r="D99" s="185"><f t="shared" si="15"/><v>0</v></c><c r="E99" s="185"><f t="shared" si="16"/><v>0</v></c><c r="F99" s="64"><f t="shared" si="8"/><v>11866.761823212</v></c><c r="G99" s="185"><f>'CO2 factors'!C$7*G21</f><v>0</v></c><c r="H99" s="185"><f>'CO2 factors'!D$7*H21</f><v>0</v></c><c r="I99" s="185"><f>'CO2 factors'!E$7*I21</f><v>0</v></c><c r="J99" s="185"><f>'CO2 factors'!F$7*J21</f><v>2381.6882735999998</v></c><c r="K99" s="185"><f>'CO2 factors'!G$7*K21</f><v>0</v></c><c r="L99" s="185"><f>'CO2 factors'!H$7*L21</f><v>0</v></c><c r="M99" s="64"><f t="shared" si="10"/><v>2381.6882735999998</v></c><c r="N99" s="185"><f>'CO2 factors'!J$7*N21</f><v>0</v></c><c r="O99" s="185"><f>'CO2 factors'!K$7*O21</f><v>0</v></c><c r="P99" s="185"><f>'CO2 factors'!L$7*P21</f><v>0</v></c><c r="Q99" s="185"><f>'CO2 factors'!M$7*Q21</f><v>0</v></c><c r="R99" s="185"><f>'CO2 factors'!N$7*R21</f><v>0</v></c><c r="S99" s="185"><f>'CO2 factors'!O$7*S21</f><v>0</v></c><c r="T99" s="64"><f t="shared" si="12"/><v>0</v></c><c r="U99" s="64"><f t="shared" si="13"/><v>14248.450096812001</v></c></row><row r="100" spans="1:21" s="21" customFormat="1" ht="15.75" x14ac:dyDescent="0.25"><c r="A100" s="22"/><c r="B100" s="182" t="str"><f>Translation!A65</f><v>Refrigerator and freezers</v></c><c r="C100" s="185"><f t="shared" si="14"/><v>16655.10431328</v></c><c r="D100" s="185"><f t="shared" si="15"/><v>0</v></c><c r="E100" s="185"><f t="shared" si="16"/><v>0</v></c><c r="F100" s="64"><f t="shared" si="8"/><v>16655.10431328</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16655.10431328</v></c></row><row r="101" spans="1:21" s="21" customFormat="1" ht="15.75" x14ac:dyDescent="0.25"><c r="A101" s="22"/><c r="B101" s="182" t="str"><f>Translation!A66</f><v>Laundry machines and dryers</v></c><c r="C101" s="185"><f t="shared" si="14"/><v>1013.6533524</v></c><c r="D101" s="185"><f t="shared" si="15"/><v>0</v></c><c r="E101" s="185"><f t="shared" si="16"/><v>0</v></c><c r="F101" s="64"><f t="shared" si="8"/><v>1013.6533524</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1013.6533524</v></c></row><row r="102" spans="1:21" s="21" customFormat="1" ht="15.75" x14ac:dyDescent="0.25"><c r="A102" s="22"/><c r="B102" s="182" t="str"><f>Translation!A67</f><v>Dish washing</v></c><c r="C102" s="185"><f t="shared" si="14"/><v>1419.11469336</v></c><c r="D102" s="185"><f t="shared" si="15"/><v>0</v></c><c r="E102" s="185"><f t="shared" si="16"/><v>0</v></c><c r="F102" s="64"><f t="shared" si="8"/><v>1419.11469336</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1419.11469336</v></c></row><row r="103" spans="1:21" s="21" customFormat="1" ht="15.75" x14ac:dyDescent="0.25"><c r="A103" s="22"/><c r="B103" s="182" t="str"><f>Translation!A68</f><v>Tv sets</v></c><c r="C103" s="185"><f t="shared" si="14"/><v>1318.5290914679999</v></c><c r="D103" s="185"><f t="shared" si="15"/><v>0</v></c><c r="E103" s="185"><f t="shared" si="16"/><v>0</v></c><c r="F103" s="64"><f t="shared" si="8"/><v>1318.5290914679999</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1318.5290914679999</v></c></row><row r="104" spans="1:21" s="21" customFormat="1" ht="15.75" x14ac:dyDescent="0.25"><c r="A104" s="22"/><c r="B104" s="182" t="str"><f>Translation!A69</f><v>Other electric appliances</v></c><c r="C104" s="185"><f t="shared" si="14"/><v>11865.067202735672</v></c><c r="D104" s="185"><f t="shared" si="15"/><v>0</v></c><c r="E104" s="185"><f t="shared" si="16"/><v>0</v></c><c r="F104" s="64"><f t="shared" si="8"/><v>11865.067202735672</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11865.067202735672</v></c></row><row r="105" spans="1:21" s="21" customFormat="1" ht="15.75" x14ac:dyDescent="0.25"><c r="A105" s="22"/><c r="B105" s="66" t="str"><f>Translation!A70</f><v>PRIMARY SECTOR</v></c><c r="C105" s="64"><f>SUM(C106:C107)</f><v>11653.451085687033</v></c><c r="D105" s="64"><f>SUM(D106:D107)</f><v>0</v></c><c r="E105" s="64"><f>SUM(E106:E107)</f><v>0</v></c><c r="F105" s="64"><f t="shared" si="8"/><v>11653.451085687033</v></c><c r="G105" s="64"><f t="shared" ref="G105:L105" si="17">SUM(G106:G107)</f><v>0</v></c><c r="H105" s="64"><f t="shared" si="17"/><v>785.10037224757298</v></c><c r="I105" s="64"><f t="shared" si="17"/><v>0</v></c><c r="J105" s="64"><f t="shared" si="17"/><v>0</v></c><c r="K105" s="64"><f t="shared" si="17"/><v>0</v></c><c r="L105" s="64"><f t="shared" si="17"/><v>0</v></c><c r="M105" s="64"><f t="shared" si="10"/><v>785.10037224757298</v></c><c r="N105" s="64"><f t="shared" ref="N105:S105" si="18">SUM(N106:N107)</f><v>0</v></c><c r="O105" s="64"><f t="shared" si="18"/><v>0</v></c><c r="P105" s="64"><f t="shared" si="18"/><v>0</v></c><c r="Q105" s="64"><f t="shared" si="18"/><v>0</v></c><c r="R105" s="64"><f t="shared" si="18"/><v>0</v></c><c r="S105" s="64"><f t="shared" si="18"/><v>0</v></c><c r="T105" s="64"><f t="shared" si="12"/><v>0</v></c><c r="U105" s="64"><f t="shared" si="13"/><v>12438.551457934605</v></c></row><row r="106" spans="1:21" s="21" customFormat="1" ht="15.75" x14ac:dyDescent="0.25"><c r="A106" s="22"/><c r="B106" s="183" t="str"><f>Translation!A71</f><v>Agriculture, forestry and fishing</v></c><c r="C106" s="185"><f>IF(AND(C$48&gt;0,($S$133+$V$143)&gt;0), ($S$133+$V$143)/C$48,0)*C28</f><v>11653.451085687033</v></c><c r="D106" s="185"><f>IF(AND(D$48&gt;0,$S$134&gt;0), ($S$134)/D$48,0)*D28</f><v>0</v></c><c r="E106" s="185"><f>IF(AND(E$48&gt;0,$S$135&gt;0), ($S$135)/E$48,0)*E28</f><v>0</v></c><c r="F106" s="64"><f t="shared" si="8"/><v>11653.451085687033</v></c><c r="G106" s="185"><f>'CO2 factors'!C$7*G28</f><v>0</v></c><c r="H106" s="185"><f>'CO2 factors'!D$7*H28</f><v>785.10037224757298</v></c><c r="I106" s="185"><f>'CO2 factors'!E$7*I28</f><v>0</v></c><c r="J106" s="185"><f>'CO2 factors'!F$7*J28</f><v>0</v></c><c r="K106" s="185"><f>'CO2 factors'!G$7*K28</f><v>0</v></c><c r="L106" s="185"><f>'CO2 factors'!H$7*L28</f><v>0</v></c><c r="M106" s="64"><f t="shared" si="10"/><v>785.10037224757298</v></c><c r="N106" s="185"><f>'CO2 factors'!J$7*N28</f><v>0</v></c><c r="O106" s="185"><f>'CO2 factors'!K$7*O28</f><v>0</v></c><c r="P106" s="185"><f>'CO2 factors'!L$7*P28</f><v>0</v></c><c r="Q106" s="185"><f>'CO2 factors'!M$7*Q28</f><v>0</v></c><c r="R106" s="185"><f>'CO2 factors'!N$7*R28</f><v>0</v></c><c r="S106" s="185"><f>'CO2 factors'!O$7*S28</f><v>0</v></c><c r="T106" s="64"><f t="shared" si="12"/><v>0</v></c><c r="U106" s="64"><f t="shared" si="13"/><v>12438.551457934605</v></c></row><row r="107" spans="1:21" s="21" customFormat="1" ht="15.75" x14ac:dyDescent="0.2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 x14ac:dyDescent="0.25"><c r="A108" s="22"/><c r="B108" s="61" t="str"><f>Translation!A73</f><v>SECONDARY SECTOR</v></c><c r="C108" s="64"><f>SUM(C109:C111)</f><v>15546.126747962157</v></c><c r="D108" s="64"><f>SUM(D109:D111)</f><v>0</v></c><c r="E108" s="64"><f>SUM(E109:E111)</f><v>0</v></c><c r="F108" s="64"><f t="shared" si="8"/><v>15546.126747962157</v></c><c r="G108" s="64"><f t="shared" ref="G108:L108" si="19">SUM(G109:G111)</f><v>2405.3691594519187</v></c><c r="H108" s="64"><f t="shared" si="19"/><v>2405.9714760774996</v></c><c r="I108" s="64"><f t="shared" si="19"/><v>0</v></c><c r="J108" s="64"><f t="shared" si="19"/><v>218.28088070633677</v></c><c r="K108" s="64"><f t="shared" si="19"/><v>0</v></c><c r="L108" s="64"><f t="shared" si="19"/><v>0</v></c><c r="M108" s="64"><f t="shared" si="10"/><v>5029.6215162357548</v></c><c r="N108" s="64"><f t="shared" ref="N108:S108" si="20">SUM(N109:N111)</f><v>0</v></c><c r="O108" s="64"><f t="shared" si="20"/><v>0</v></c><c r="P108" s="64"><f t="shared" si="20"/><v>0</v></c><c r="Q108" s="64"><f t="shared" si="20"/><v>0</v></c><c r="R108" s="64"><f t="shared" si="20"/><v>0</v></c><c r="S108" s="64"><f t="shared" si="20"/><v>0</v></c><c r="T108" s="64"><f t="shared" si="12"/><v>0</v></c><c r="U108" s="64"><f t="shared" si="13"/><v>20575.748264197911</v></c></row><row r="109" spans="1:21" s="21" customFormat="1" ht="15.75" x14ac:dyDescent="0.25"><c r="A109" s="22"/><c r="B109" s="183" t="str"><f>Translation!A74</f><v>Manufacturing</v></c><c r="C109" s="185"><f>IF(AND(C$48&gt;0,($S$133+$V$143)&gt;0), ($S$133+$V$143)/C$48,0)*C31</f><v>8303.0838985520113</v></c><c r="D109" s="185"><f>IF(AND(D$48&gt;0,$S$134&gt;0), ($S$134)/D$48,0)*D31</f><v>0</v></c><c r="E109" s="185"><f>IF(AND(E$48&gt;0,$S$135&gt;0), ($S$135)/E$48,0)*E31</f><v>0</v></c><c r="F109" s="64"><f t="shared" si="8"/><v>8303.0838985520113</v></c><c r="G109" s="185"><f>'CO2 factors'!C$7*G31</f><v>1804.0268695889392</v></c><c r="H109" s="185"><f>'CO2 factors'!D$7*H31</f><v>1804.4786070581247</v></c><c r="I109" s="185"><f>'CO2 factors'!E$7*I31</f><v>0</v></c><c r="J109" s="185"><f>'CO2 factors'!F$7*J31</f><v>218.28088070633677</v></c><c r="K109" s="185"><f>'CO2 factors'!G$7*K31</f><v>0</v></c><c r="L109" s="185"><f>'CO2 factors'!H$7*L31</f><v>0</v></c><c r="M109" s="64"><f t="shared" si="10"/><v>3826.7863573534005</v></c><c r="N109" s="185"><f>'CO2 factors'!J$7*N31</f><v>0</v></c><c r="O109" s="185"><f>'CO2 factors'!K$7*O31</f><v>0</v></c><c r="P109" s="185"><f>'CO2 factors'!L$7*P31</f><v>0</v></c><c r="Q109" s="185"><f>'CO2 factors'!M$7*Q31</f><v>0</v></c><c r="R109" s="185"><f>'CO2 factors'!N$7*R31</f><v>0</v></c><c r="S109" s="185"><f>'CO2 factors'!O$7*S31</f><v>0</v></c><c r="T109" s="64"><f t="shared" si="12"/><v>0</v></c><c r="U109" s="64"><f t="shared" si="13"/><v>12129.870255905411</v></c></row><row r="110" spans="1:21" s="21" customFormat="1" ht="30" x14ac:dyDescent="0.25"><c r="A110" s="22"/><c r="B110" s="183" t="str"><f>Translation!A75</f><v>Water supply, sewerage, waste management and remediation activities</v></c><c r="C110" s="185"><f>IF(AND(C$48&gt;0,($S$133+$V$143)&gt;0), ($S$133+$V$143)/C$48,0)*C32</f><v>4475.3482165594733</v></c><c r="D110" s="185"><f>IF(AND(D$48&gt;0,$S$134&gt;0), ($S$134)/D$48,0)*D32</f><v>0</v></c><c r="E110" s="185"><f>IF(AND(E$48&gt;0,$S$135&gt;0), ($S$135)/E$48,0)*E32</f><v>0</v></c><c r="F110" s="64"><f t="shared" si="8"/><v>4475.3482165594733</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4475.3482165594733</v></c></row><row r="111" spans="1:21" s="21" customFormat="1" ht="15.75" x14ac:dyDescent="0.25"><c r="A111" s="22"/><c r="B111" s="183" t="str"><f>Translation!A76</f><v>Construction</v></c><c r="C111" s="185"><f>IF(AND(C$48&gt;0,($S$133+$V$143)&gt;0), ($S$133+$V$143)/C$48,0)*C33</f><v>2767.6946328506706</v></c><c r="D111" s="185"><f>IF(AND(D$48&gt;0,$S$134&gt;0), ($S$134)/D$48,0)*D33</f><v>0</v></c><c r="E111" s="185"><f>IF(AND(E$48&gt;0,$S$135&gt;0), ($S$135)/E$48,0)*E33</f><v>0</v></c><c r="F111" s="64"><f t="shared" si="8"/><v>2767.6946328506706</v></c><c r="G111" s="75"><f>'CO2 factors'!C$7*G33</f><v>601.34228986297967</v></c><c r="H111" s="75"><f>'CO2 factors'!D$7*H33</f><v>601.49286901937478</v></c><c r="I111" s="75"><f>'CO2 factors'!E$7*I33</f><v>0</v></c><c r="J111" s="75"><f>'CO2 factors'!F$7*J33</f><v>0</v></c><c r="K111" s="75"><f>'CO2 factors'!G$7*K33</f><v>0</v></c><c r="L111" s="75"><f>'CO2 factors'!H$7*L33</f><v>0</v></c><c r="M111" s="64"><f t="shared" si="10"/><v>1202.8351588823543</v></c><c r="N111" s="75"><f>'CO2 factors'!J$7*N33</f><v>0</v></c><c r="O111" s="75"><f>'CO2 factors'!K$7*O33</f><v>0</v></c><c r="P111" s="75"><f>'CO2 factors'!L$7*P33</f><v>0</v></c><c r="Q111" s="75"><f>'CO2 factors'!M$7*Q33</f><v>0</v></c><c r="R111" s="75"><f>'CO2 factors'!N$7*R33</f><v>0</v></c><c r="S111" s="75"><f>'CO2 factors'!O$7*S33</f><v>0</v></c><c r="T111" s="64"><f t="shared" si="12"/><v>0</v></c><c r="U111" s="64"><f t="shared" si="13"/><v>3970.5297917330249</v></c></row><row r="112" spans="1:21" s="21" customFormat="1" ht="15.75" x14ac:dyDescent="0.25"><c r="A112" s="22"/><c r="B112" s="61" t="str"><f>Translation!A77</f><v>TERTIARY SECTOR</v></c><c r="C112" s="64"><f>SUM(C113:C120)</f><v>65372.966752979548</v></c><c r="D112" s="64"><f>SUM(D113:D120)</f><v>0</v></c><c r="E112" s="64"><f>SUM(E113:E120)</f><v>0</v></c><c r="F112" s="64"><f t="shared" si="8"/><v>65372.966752979548</v></c><c r="G112" s="64"><f t="shared" ref="G112:L112" si="21">SUM(G113:G120)</f><v>0</v></c><c r="H112" s="64"><f t="shared" si="21"/><v>12079.869685958163</v></c><c r="I112" s="64"><f t="shared" si="21"/><v>0</v></c><c r="J112" s="64"><f t="shared" si="21"/><v>92.383200000000031</v></c><c r="K112" s="64"><f t="shared" si="21"/><v>0</v></c><c r="L112" s="64"><f t="shared" si="21"/><v>0</v></c><c r="M112" s="64"><f t="shared" si="10"/><v>12172.252885958163</v></c><c r="N112" s="64"><f t="shared" ref="N112:S112" si="22">SUM(N113:N120)</f><v>0</v></c><c r="O112" s="64"><f t="shared" si="22"/><v>0</v></c><c r="P112" s="64"><f t="shared" si="22"/><v>0</v></c><c r="Q112" s="64"><f t="shared" si="22"/><v>0</v></c><c r="R112" s="64"><f t="shared" si="22"/><v>0</v></c><c r="S112" s="64"><f t="shared" si="22"/><v>0</v></c><c r="T112" s="64"><f t="shared" si="12"/><v>0</v></c><c r="U112" s="64"><f t="shared" si="13"/><v>77545.219638937706</v></c></row><row r="113" spans="1:23" s="21" customFormat="1" ht="30" x14ac:dyDescent="0.25"><c r="A113" s="22"/><c r="B113" s="183" t="str"><f>Translation!A78</f><v xml:space="preserve">Wholesale and retail trade; repair of motor vehicles and motorcycles </v></c><c r="C113" s="185"><f t="shared" ref="C113:C120" si="23">IF(AND(C$48&gt;0,($S$133+$V$143)&gt;0), ($S$133+$V$143)/C$48,0)*C35</f><v>21137.052380265075</v></c><c r="D113" s="185"><f t="shared" ref="D113:D120" si="24">IF(AND(D$48&gt;0,$S$134&gt;0), ($S$134)/D$48,0)*D35</f><v>0</v></c><c r="E113" s="185"><f t="shared" ref="E113:E120" si="25">IF(AND(E$48&gt;0,$S$135&gt;0), ($S$135)/E$48,0)*E35</f><v>0</v></c><c r="F113" s="64"><f t="shared" si="8"/><v>21137.052380265075</v></c><c r="G113" s="185"><f>'CO2 factors'!C$7*G35</f><v>0</v></c><c r="H113" s="185"><f>'CO2 factors'!D$7*H35</f><v>4716.2950330402209</v></c><c r="I113" s="185"><f>'CO2 factors'!E$7*I35</f><v>0</v></c><c r="J113" s="185"><f>'CO2 factors'!F$7*J35</f><v>0</v></c><c r="K113" s="185"><f>'CO2 factors'!G$7*K35</f><v>0</v></c><c r="L113" s="185"><f>'CO2 factors'!H$7*L35</f><v>0</v></c><c r="M113" s="64"><f t="shared" si="10"/><v>4716.2950330402209</v></c><c r="N113" s="185"><f>'CO2 factors'!J$7*N35</f><v>0</v></c><c r="O113" s="185"><f>'CO2 factors'!K$7*O35</f><v>0</v></c><c r="P113" s="185"><f>'CO2 factors'!L$7*P35</f><v>0</v></c><c r="Q113" s="185"><f>'CO2 factors'!M$7*Q35</f><v>0</v></c><c r="R113" s="185"><f>'CO2 factors'!N$7*R35</f><v>0</v></c><c r="S113" s="185"><f>'CO2 factors'!O$7*S35</f><v>0</v></c><c r="T113" s="64"><f t="shared" si="12"/><v>0</v></c><c r="U113" s="64"><f t="shared" si="13"/><v>25853.347413305295</v></c></row><row r="114" spans="1:23" s="21" customFormat="1" ht="15.75" x14ac:dyDescent="0.25"><c r="A114" s="22"/><c r="B114" s="183" t="str"><f>Translation!A79</f><v>Accommodation and food service activities</v></c><c r="C114" s="185"><f t="shared" si="23"/><v>12553.45674287477</v></c><c r="D114" s="185"><f t="shared" si="24"/><v>0</v></c><c r="E114" s="185"><f t="shared" si="25"/><v>0</v></c><c r="F114" s="64"><f t="shared" si="8"/><v>12553.45674287477</v></c><c r="G114" s="185"><f>'CO2 factors'!C$7*G36</f><v>0</v></c><c r="H114" s="185"><f>'CO2 factors'!D$7*H36</f><v>2221.1588219519977</v></c><c r="I114" s="185"><f>'CO2 factors'!E$7*I36</f><v>0</v></c><c r="J114" s="185"><f>'CO2 factors'!F$7*J36</f><v>92.383200000000031</v></c><c r="K114" s="185"><f>'CO2 factors'!G$7*K36</f><v>0</v></c><c r="L114" s="185"><f>'CO2 factors'!H$7*L36</f><v>0</v></c><c r="M114" s="64"><f t="shared" si="10"/><v>2313.5420219519979</v></c><c r="N114" s="185"><f>'CO2 factors'!J$7*N36</f><v>0</v></c><c r="O114" s="185"><f>'CO2 factors'!K$7*O36</f><v>0</v></c><c r="P114" s="185"><f>'CO2 factors'!L$7*P36</f><v>0</v></c><c r="Q114" s="185"><f>'CO2 factors'!M$7*Q36</f><v>0</v></c><c r="R114" s="185"><f>'CO2 factors'!N$7*R36</f><v>0</v></c><c r="S114" s="185"><f>'CO2 factors'!O$7*S36</f><v>0</v></c><c r="T114" s="64"><f t="shared" si="12"/><v>0</v></c><c r="U114" s="64"><f t="shared" si="13"/><v>14866.998764826769</v></c></row><row r="115" spans="1:23" s="21" customFormat="1" ht="15.75" x14ac:dyDescent="0.25"><c r="A115" s="22"/><c r="B115" s="183" t="str"><f>Translation!A80</f><v>General public administration and social security</v></c><c r="C115" s="185"><f t="shared" si="23"/><v>9614.3988127253851</v></c><c r="D115" s="185"><f t="shared" si="24"/><v>0</v></c><c r="E115" s="185"><f t="shared" si="25"/><v>0</v></c><c r="F115" s="64"><f t="shared" si="8"/><v>9614.3988127253851</v></c><c r="G115" s="185"><f>'CO2 factors'!C$7*G37</f><v>0</v></c><c r="H115" s="185"><f>'CO2 factors'!D$7*H37</f><v>819.52635034554294</v></c><c r="I115" s="185"><f>'CO2 factors'!E$7*I37</f><v>0</v></c><c r="J115" s="185"><f>'CO2 factors'!F$7*J37</f><v>0</v></c><c r="K115" s="185"><f>'CO2 factors'!G$7*K37</f><v>0</v></c><c r="L115" s="185"><f>'CO2 factors'!H$7*L37</f><v>0</v></c><c r="M115" s="64"><f t="shared" si="10"/><v>819.52635034554294</v></c><c r="N115" s="185"><f>'CO2 factors'!J$7*N37</f><v>0</v></c><c r="O115" s="185"><f>'CO2 factors'!K$7*O37</f><v>0</v></c><c r="P115" s="185"><f>'CO2 factors'!L$7*P37</f><v>0</v></c><c r="Q115" s="185"><f>'CO2 factors'!M$7*Q37</f><v>0</v></c><c r="R115" s="185"><f>'CO2 factors'!N$7*R37</f><v>0</v></c><c r="S115" s="185"><f>'CO2 factors'!O$7*S37</f><v>0</v></c><c r="T115" s="64"><f t="shared" si="12"/><v>0</v></c><c r="U115" s="64"><f t="shared" si="13"/><v>10433.925163070928</v></c></row><row r="116" spans="1:23" s="21" customFormat="1" ht="15.75" x14ac:dyDescent="0.2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 x14ac:dyDescent="0.25"><c r="A117" s="22"/><c r="B117" s="183" t="str"><f>Translation!A82</f><v>Education</v></c><c r="C117" s="185"><f t="shared" si="23"/><v>5527.0537932721572</v></c><c r="D117" s="185"><f t="shared" si="24"/><v>0</v></c><c r="E117" s="185"><f t="shared" si="25"/><v>0</v></c><c r="F117" s="64"><f t="shared" si="8"/><v>5527.0537932721572</v></c><c r="G117" s="185"><f>'CO2 factors'!C$7*G39</f><v>0</v></c><c r="H117" s="185"><f>'CO2 factors'!D$7*H39</f><v>1633.0428407885513</v></c><c r="I117" s="185"><f>'CO2 factors'!E$7*I39</f><v>0</v></c><c r="J117" s="185"><f>'CO2 factors'!F$7*J39</f><v>0</v></c><c r="K117" s="185"><f>'CO2 factors'!G$7*K39</f><v>0</v></c><c r="L117" s="185"><f>'CO2 factors'!H$7*L39</f><v>0</v></c><c r="M117" s="64"><f t="shared" si="10"/><v>1633.0428407885513</v></c><c r="N117" s="185"><f>'CO2 factors'!J$7*N39</f><v>0</v></c><c r="O117" s="185"><f>'CO2 factors'!K$7*O39</f><v>0</v></c><c r="P117" s="185"><f>'CO2 factors'!L$7*P39</f><v>0</v></c><c r="Q117" s="185"><f>'CO2 factors'!M$7*Q39</f><v>0</v></c><c r="R117" s="185"><f>'CO2 factors'!N$7*R39</f><v>0</v></c><c r="S117" s="185"><f>'CO2 factors'!O$7*S39</f><v>0</v></c><c r="T117" s="64"><f t="shared" si="12"/><v>0</v></c><c r="U117" s="64"><f t="shared" si="13"/><v>7160.0966340607083</v></c></row><row r="118" spans="1:23" s="21" customFormat="1" ht="15.75" x14ac:dyDescent="0.25"><c r="A118" s="22"/><c r="B118" s="183" t="str"><f>Translation!A83</f><v>Human health and social work activities</v></c><c r="C118" s="185"><f t="shared" si="23"/><v>1042.7280343538532</v></c><c r="D118" s="185"><f t="shared" si="24"/><v>0</v></c><c r="E118" s="185"><f t="shared" si="25"/><v>0</v></c><c r="F118" s="64"><f t="shared" si="8"/><v>1042.7280343538532</v></c><c r="G118" s="185"><f>'CO2 factors'!C$7*G40</f><v>0</v></c><c r="H118" s="185"><f>'CO2 factors'!D$7*H40</f><v>331.69912331173998</v></c><c r="I118" s="185"><f>'CO2 factors'!E$7*I40</f><v>0</v></c><c r="J118" s="185"><f>'CO2 factors'!F$7*J40</f><v>0</v></c><c r="K118" s="185"><f>'CO2 factors'!G$7*K40</f><v>0</v></c><c r="L118" s="185"><f>'CO2 factors'!H$7*L40</f><v>0</v></c><c r="M118" s="64"><f t="shared" si="10"/><v>331.69912331173998</v></c><c r="N118" s="185"><f>'CO2 factors'!J$7*N40</f><v>0</v></c><c r="O118" s="185"><f>'CO2 factors'!K$7*O40</f><v>0</v></c><c r="P118" s="185"><f>'CO2 factors'!L$7*P40</f><v>0</v></c><c r="Q118" s="185"><f>'CO2 factors'!M$7*Q40</f><v>0</v></c><c r="R118" s="185"><f>'CO2 factors'!N$7*R40</f><v>0</v></c><c r="S118" s="185"><f>'CO2 factors'!O$7*S40</f><v>0</v></c><c r="T118" s="64"><f t="shared" si="12"/><v>0</v></c><c r="U118" s="64"><f t="shared" si="13"/><v>1374.4271576655933</v></c></row><row r="119" spans="1:23" s="21" customFormat="1" ht="15.75" x14ac:dyDescent="0.25"><c r="A119" s="22"/><c r="B119" s="183" t="str"><f>Translation!A84</f><v>Other services</v></c><c r="C119" s="185"><f t="shared" si="23"/><v>10568.526190132538</v></c><c r="D119" s="185"><f t="shared" si="24"/><v>0</v></c><c r="E119" s="185"><f t="shared" si="25"/><v>0</v></c><c r="F119" s="64"><f t="shared" si="8"/><v>10568.526190132538</v></c><c r="G119" s="185"><f>'CO2 factors'!C$7*G41</f><v>0</v></c><c r="H119" s="185"><f>'CO2 factors'!D$7*H41</f><v>2358.1475165201105</v></c><c r="I119" s="185"><f>'CO2 factors'!E$7*I41</f><v>0</v></c><c r="J119" s="185"><f>'CO2 factors'!F$7*J41</f><v>0</v></c><c r="K119" s="185"><f>'CO2 factors'!G$7*K41</f><v>0</v></c><c r="L119" s="185"><f>'CO2 factors'!H$7*L41</f><v>0</v></c><c r="M119" s="64"><f t="shared" si="10"/><v>2358.1475165201105</v></c><c r="N119" s="185"><f>'CO2 factors'!J$7*N41</f><v>0</v></c><c r="O119" s="185"><f>'CO2 factors'!K$7*O41</f><v>0</v></c><c r="P119" s="185"><f>'CO2 factors'!L$7*P41</f><v>0</v></c><c r="Q119" s="185"><f>'CO2 factors'!M$7*Q41</f><v>0</v></c><c r="R119" s="185"><f>'CO2 factors'!N$7*R41</f><v>0</v></c><c r="S119" s="185"><f>'CO2 factors'!O$7*S41</f><v>0</v></c><c r="T119" s="64"><f t="shared" si="12"/><v>0</v></c><c r="U119" s="64"><f t="shared" si="13"/><v>12926.673706652648</v></c></row><row r="120" spans="1:23" s="21" customFormat="1" ht="15.75" x14ac:dyDescent="0.25"><c r="A120" s="22"/><c r="B120" s="183" t="str"><f>Translation!A85</f><v>Public lighting</v></c><c r="C120" s="185"><f t="shared" si="23"/><v>4929.750799355772</v></c><c r="D120" s="185"><f t="shared" si="24"/><v>0</v></c><c r="E120" s="185"><f t="shared" si="25"/><v>0</v></c><c r="F120" s="64"><f t="shared" si="8"/><v>4929.750799355772</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4929.750799355772</v></c></row><row r="121" spans="1:23" s="21" customFormat="1" ht="15.75" x14ac:dyDescent="0.25"><c r="A121" s="22"/><c r="B121" s="61" t="str"><f>Translation!A86</f><v>TRANSPORTS</v></c><c r="C121" s="64"><f>SUM(C122:C125)</f><v>0</v></c><c r="D121" s="64"><f>SUM(D122:D125)</f><v>0</v></c><c r="E121" s="64"><f>SUM(E122:E125)</f><v>0</v></c><c r="F121" s="64"><f t="shared" si="8"/><v>0</v></c><c r="G121" s="64"><f t="shared" ref="G121:L121" si="26">SUM(G122:G125)</f><v>0</v></c><c r="H121" s="64"><f t="shared" si="26"/><v>102128.79694256384</v></c><c r="I121" s="64"><f t="shared" si="26"/><v>133620.21985047346</v></c><c r="J121" s="64"><f t="shared" si="26"/><v>0</v></c><c r="K121" s="64"><f t="shared" si="26"/><v>0</v></c><c r="L121" s="64"><f t="shared" si="26"/><v>0</v></c><c r="M121" s="64"><f t="shared" si="10"/><v>235749.0167930373</v></c><c r="N121" s="64"><f t="shared" ref="N121:S121" si="27">SUM(N122:N125)</f><v>0</v></c><c r="O121" s="64"><f t="shared" si="27"/><v>0</v></c><c r="P121" s="64"><f t="shared" si="27"/><v>0</v></c><c r="Q121" s="64"><f t="shared" si="27"/><v>0</v></c><c r="R121" s="64"><f t="shared" si="27"/><v>0</v></c><c r="S121" s="64"><f t="shared" si="27"/><v>0</v></c><c r="T121" s="64"><f t="shared" si="12"/><v>0</v></c><c r="U121" s="64"><f t="shared" si="13"/><v>235749.0167930373</v></c></row><row r="122" spans="1:23" s="21" customFormat="1" ht="30" x14ac:dyDescent="0.25"><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647.75082706774049</v></c><c r="I122" s="185"><f>'CO2 factors'!E$7*I44</f><v>139.29080591876115</v></c><c r="J122" s="185"><f>'CO2 factors'!F$7*J44</f><v>0</v></c><c r="K122" s="185"><f>'CO2 factors'!G$7*K44</f><v>0</v></c><c r="L122" s="185"><f>'CO2 factors'!H$7*L44</f><v>0</v></c><c r="M122" s="64"><f t="shared" si="10"/><v>787.04163298650167</v></c><c r="N122" s="185"><f>'CO2 factors'!J$7*N44</f><v>0</v></c><c r="O122" s="185"><f>'CO2 factors'!K$7*O44</f><v>0</v></c><c r="P122" s="185"><f>'CO2 factors'!L$7*P44</f><v>0</v></c><c r="Q122" s="185"><f>'CO2 factors'!M$7*Q44</f><v>0</v></c><c r="R122" s="185"><f>'CO2 factors'!N$7*R44</f><v>0</v></c><c r="S122" s="185"><f>'CO2 factors'!O$7*S44</f><v>0</v></c><c r="T122" s="64"><f t="shared" si="12"/><v>0</v></c><c r="U122" s="64"><f t="shared" si="13"/><v>787.04163298650167</v></c></row><row r="123" spans="1:23" s="21" customFormat="1" ht="15.75" x14ac:dyDescent="0.25"><c r="A123" s="22"/><c r="B123" s="183" t="str"><f>Translation!A88</f><v>Freight transport by road and removal services</v></c><c r="C123" s="185"><f>IF(AND(C$48&gt;0,($S$133+$V$143)&gt;0), ($S$133+$V$143)/C$48,0)*C45</f><v>0</v></c><c r="D123" s="185"><f>IF(AND(D$48&gt;0,$S$134&gt;0), ($S$134)/D$48,0)*D45</f><v>0</v></c><c r="E123" s="185"><f>IF(AND(E$48&gt;0,$S$135&gt;0), ($S$135)/E$48,0)*E45</f><v>0</v></c><c r="F123" s="64"><f t="shared" si="8"/><v>0</v></c><c r="G123" s="185"><f>'CO2 factors'!C$7*G45</f><v>0</v></c><c r="H123" s="185"><f>'CO2 factors'!D$7*H45</f><v>78844.349524048142</v></c><c r="I123" s="185"><f>'CO2 factors'!E$7*I45</f><v>16954.502454377649</v></c><c r="J123" s="185"><f>'CO2 factors'!F$7*J45</f><v>0</v></c><c r="K123" s="185"><f>'CO2 factors'!G$7*K45</f><v>0</v></c><c r="L123" s="185"><f>'CO2 factors'!H$7*L45</f><v>0</v></c><c r="M123" s="64"><f t="shared" si="10"/><v>95798.851978425795</v></c><c r="N123" s="185"><f>'CO2 factors'!J$7*N45</f><v>0</v></c><c r="O123" s="185"><f>'CO2 factors'!K$7*O45</f><v>0</v></c><c r="P123" s="185"><f>'CO2 factors'!L$7*P45</f><v>0</v></c><c r="Q123" s="185"><f>'CO2 factors'!M$7*Q45</f><v>0</v></c><c r="R123" s="185"><f>'CO2 factors'!N$7*R45</f><v>0</v></c><c r="S123" s="185"><f>'CO2 factors'!O$7*S45</f><v>0</v></c><c r="T123" s="64"><f t="shared" si="12"/><v>0</v></c><c r="U123" s="64"><f t="shared" si="13"/><v>95798.851978425795</v></c></row><row r="124" spans="1:23" s="21" customFormat="1" ht="15.75" x14ac:dyDescent="0.25"><c r="A124" s="22"/><c r="B124" s="183" t="str"><f>Translation!A89</f><v>Other fleet for public and private services</v></c><c r="C124" s="185"><f>IF(AND(C$48&gt;0,($S$133+$V$143)&gt;0), ($S$133+$V$143)/C$48,0)*C46</f><v>0</v></c><c r="D124" s="185"><f>IF(AND(D$48&gt;0,$S$134&gt;0), ($S$134)/D$48,0)*D46</f><v>0</v></c><c r="E124" s="185"><f>IF(AND(E$48&gt;0,$S$135&gt;0), ($S$135)/E$48,0)*E46</f><v>0</v></c><c r="F124" s="64"><f t="shared" si="8"/><v>0</v></c><c r="G124" s="185"><f>'CO2 factors'!C$7*G46</f><v>0</v></c><c r="H124" s="185"><f>'CO2 factors'!D$7*H46</f><v>333.53292041778371</v></c><c r="I124" s="185"><f>'CO2 factors'!E$7*I46</f><v>2983.1214780199148</v></c><c r="J124" s="185"><f>'CO2 factors'!F$7*J46</f><v>0</v></c><c r="K124" s="185"><f>'CO2 factors'!G$7*K46</f><v>0</v></c><c r="L124" s="185"><f>'CO2 factors'!H$7*L46</f><v>0</v></c><c r="M124" s="64"><f t="shared" si="10"/><v>3316.6543984376985</v></c><c r="N124" s="185"><f>'CO2 factors'!J$7*N46</f><v>0</v></c><c r="O124" s="185"><f>'CO2 factors'!K$7*O46</f><v>0</v></c><c r="P124" s="185"><f>'CO2 factors'!L$7*P46</f><v>0</v></c><c r="Q124" s="185"><f>'CO2 factors'!M$7*Q46</f><v>0</v></c><c r="R124" s="185"><f>'CO2 factors'!N$7*R46</f><v>0</v></c><c r="S124" s="185"><f>'CO2 factors'!O$7*S46</f><v>0</v></c><c r="T124" s="64"><f t="shared" si="12"/><v>0</v></c><c r="U124" s="64"><f t="shared" si="13"/><v>3316.6543984376985</v></c></row><row r="125" spans="1:23" s="21" customFormat="1" ht="15.75" x14ac:dyDescent="0.2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22303.163671030183</v></c><c r="I125" s="185"><f>'CO2 factors'!E$7*I47</f><v>113543.30511215712</v></c><c r="J125" s="185"><f>'CO2 factors'!F$7*J47</f><v>0</v></c><c r="K125" s="185"><f>'CO2 factors'!G$7*K47</f><v>0</v></c><c r="L125" s="185"><f>'CO2 factors'!H$7*L47</f><v>0</v></c><c r="M125" s="64"><f t="shared" si="10"/><v>135846.4687831873</v></c><c r="N125" s="185"><f>'CO2 factors'!J$7*N47</f><v>0</v></c><c r="O125" s="185"><f>'CO2 factors'!K$7*O47</f><v>0</v></c><c r="P125" s="185"><f>'CO2 factors'!L$7*P47</f><v>0</v></c><c r="Q125" s="185"><f>'CO2 factors'!M$7*Q47</f><v>0</v></c><c r="R125" s="185"><f>'CO2 factors'!N$7*R47</f><v>0</v></c><c r="S125" s="185"><f>'CO2 factors'!O$7*S47</f><v>0</v></c><c r="T125" s="64"><f t="shared" si="12"/><v>0</v></c><c r="U125" s="64"><f t="shared" si="13"/><v>135846.4687831873</v></c></row><row r="126" spans="1:23" s="21" customFormat="1" ht="15.75" x14ac:dyDescent="0.25"><c r="A126" s="22"/><c r="B126" s="73" t="str"><f>Translation!A118</f><v>TOTAL FOR INTERNAL MARKET</v></c><c r="C126" s="65"><f>C95+C105+C108+C112+C121</f><v>196997.58258697021</v></c><c r="D126" s="65"><f>D95+D105+D108+D112+D121</f><v>0</v></c><c r="E126" s="65"><f>E95+E105+E108+E112+E121</f><v>0</v></c><c r="F126" s="64"><f t="shared" si="8"/><v>196997.58258697021</v></c><c r="G126" s="65"><f t="shared" ref="G126:L126" si="28">G95+G105+G108+G112+G121</f><v>2405.3691594519187</v></c><c r="H126" s="65"><f t="shared" si="28"/><v>179147.45484461842</v></c><c r="I126" s="65"><f t="shared" si="28"/><v>133620.21985047346</v></c><c r="J126" s="65"><f t="shared" si="28"/><v>6911.5584361175361</v></c><c r="K126" s="65"><f t="shared" si="28"/><v>0</v></c><c r="L126" s="65"><f t="shared" si="28"/><v>0</v></c><c r="M126" s="64"><f t="shared" si="10"/><v>322084.60229066137</v></c><c r="N126" s="65"><f t="shared" ref="N126:S126" si="29">N95+N105+N108+N112+N121</f><v>0</v></c><c r="O126" s="65"><f t="shared" si="29"/><v>0</v></c><c r="P126" s="65"><f t="shared" si="29"/><v>0</v></c><c r="Q126" s="65"><f t="shared" si="29"/><v>0</v></c><c r="R126" s="65"><f t="shared" si="29"/><v>0</v></c><c r="S126" s="65"><f t="shared" si="29"/><v>0</v></c><c r="T126" s="64"><f t="shared" si="12"/><v>0</v></c><c r="U126" s="64"><f t="shared" si="13"/><v>519082.1848776316</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11" t="str"><f>Translation!A121</f><v>PRODUCTION SECTOR</v></c><c r="C130" s="285" t="str"><f>Translation!A143</f><v>PRIMARY ENERGY SOURCE</v></c><c r="D130" s="286"/><c r="E130" s="286"/><c r="F130" s="286"/><c r="G130" s="286"/><c r="H130" s="286"/><c r="I130" s="286"/><c r="J130" s="286"/><c r="K130" s="286"/><c r="L130" s="286"/><c r="M130" s="286"/><c r="N130" s="286"/><c r="O130" s="286"/><c r="P130" s="286"/><c r="Q130" s="286"/><c r="R130" s="286"/><c r="S130" s="287"/><c r="T130" s="60"/><c r="U130" s="288" t="str"><f>Translation!A123</f><v>Energy product</v></c><c r="V130" s="289"/><c r="W130" s="294" t="str"><f>Translation!A150</f><v>CO2 EMISSION FACTORS</v></c><c r="X130" s="57"/><c r="Y130" s="57"/><c r="Z130" s="57"/><c r="AA130" s="57"/><c r="AB130" s="57"/><c r="AC130" s="57"/><c r="AD130" s="57"/><c r="AE130" s="57"/></row><row r="131" spans="2:31" s="51" customFormat="1" ht="15" customHeight="1" x14ac:dyDescent="0.25"><c r="B131" s="312"/><c r="C131" s="285" t="str"><f>Translation!A99</f><v>Fossil fuels</v></c><c r="D131" s="286"/><c r="E131" s="286"/><c r="F131" s="286"/><c r="G131" s="286"/><c r="H131" s="286"/><c r="I131" s="287"/><c r="J131" s="285" t="str"><f>Translation!A108</f><v>Renewable energy sources</v></c><c r="K131" s="286"/><c r="L131" s="286"/><c r="M131" s="286"/><c r="N131" s="286"/><c r="O131" s="286"/><c r="P131" s="286"/><c r="Q131" s="286"/><c r="R131" s="287"/><c r="S131" s="297" t="str"><f>Translation!A119</f><v>TOTAL</v></c><c r="T131" s="60"/><c r="U131" s="290"/><c r="V131" s="291"/><c r="W131" s="295"/><c r="X131" s="57"/><c r="Y131" s="57"/><c r="Z131" s="57"/><c r="AA131" s="57"/><c r="AB131" s="57"/><c r="AC131" s="57"/><c r="AD131" s="57"/><c r="AE131" s="57"/></row><row r="132" spans="2:31" s="51" customFormat="1" ht="69.75" customHeight="1" x14ac:dyDescent="0.25"><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297"/><c r="T132" s="60"/><c r="U132" s="292"/><c r="V132" s="293"/><c r="W132" s="296"/><c r="X132" s="57"/><c r="Y132" s="57"/><c r="Z132" s="57"/><c r="AA132" s="57"/><c r="AB132" s="57"/><c r="AC132" s="57"/><c r="AD132" s="57"/><c r="AE132" s="57"/></row><row r="133" spans="2:31" s="51" customFormat="1" ht="15.75" x14ac:dyDescent="0.25"><c r="B133" s="184" t="str"><f>Translation!A124</f><v>Electricity</v></c><c r="C133" s="189"><f>'CO2 factors'!C$7*C69</f><v>80434.913612718025</v></c><c r="D133" s="189"><f>'CO2 factors'!D$7*D69</f><v>116562.66897425218</v></c><c r="E133" s="189"><f>'CO2 factors'!E$7*E69</f><v>0</v></c><c r="F133" s="189"><f>'CO2 factors'!F$7*F69</f><v>0</v></c><c r="G133" s="189"><f>'CO2 factors'!G$7*G69</f><v>0</v></c><c r="H133" s="189"><f>'CO2 factors'!H$7*H69</f><v>0</v></c><c r="I133" s="59"><f>SUM(C133:H133)</f><v>196997.58258697021</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196997.58258697021</v></c><c r="T133" s="58"/><c r="U133" s="299" t="str"><f>Translation!A124</f><v>Electricity</v></c><c r="V133" s="300"/><c r="W133" s="190"><f>IF(S59&gt;0,S133/S59,0)</f><v>0.68331428571428576</v></c><c r="X133" s="57"/><c r="Y133" s="57"/><c r="Z133" s="57"/><c r="AA133" s="57"/><c r="AB133" s="57"/><c r="AC133" s="57"/><c r="AD133" s="57"/><c r="AE133" s="57"/></row><row r="134" spans="2:31" s="51" customFormat="1" ht="15.75" x14ac:dyDescent="0.2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8" t="str"><f>Translation!A125</f><v>Heat</v></c><c r="V134" s="298"/><c r="W134" s="190"><f>IF(S60&gt;0,S134/S60,0)</f><v>0</v></c><c r="X134" s="57"/><c r="Y134" s="57"/><c r="Z134" s="57"/><c r="AA134" s="57"/><c r="AB134" s="57"/><c r="AC134" s="57"/><c r="AD134" s="57"/><c r="AE134" s="57"/></row><row r="135" spans="2:31" s="51" customFormat="1" ht="15.75" x14ac:dyDescent="0.2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8" t="str"><f>Translation!A126</f><v>Cold</v></c><c r="V135" s="298"/><c r="W135" s="190"><f>IF(S61&gt;0,S135/S61,0)</f><v>0</v></c><c r="X135" s="57"/><c r="Y135" s="57"/><c r="Z135" s="57"/><c r="AA135" s="57"/><c r="AB135" s="57"/><c r="AC135" s="57"/><c r="AD135" s="57"/><c r="AE135" s="57"/></row><row r="136" spans="2:31" s="51" customFormat="1" ht="15.75" x14ac:dyDescent="0.25"><c r="B136" s="70" t="str"><f>Translation!A119</f><v>TOTAL</v></c><c r="C136" s="53"><f t="shared" ref="C136:S136" si="30">SUM(C133:C135)</f><v>80434.913612718025</v></c><c r="D136" s="53"><f t="shared" si="30"/><v>116562.66897425218</v></c><c r="E136" s="53"><f t="shared" si="30"/><v>0</v></c><c r="F136" s="53"><f t="shared" si="30"/><v>0</v></c><c r="G136" s="53"><f t="shared" si="30"/><v>0</v></c><c r="H136" s="53"><f t="shared" si="30"/><v>0</v></c><c r="I136" s="53"><f t="shared" si="30"/><v>196997.58258697021</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196997.58258697021</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CO2 EMISSIONS</v></c><c r="C139" s="88"/><c r="D139" s="88"/><c r="E139" s="88"/><c r="F139" s="88"/><c r="G139" s="88"/><c r="H139" s="88"/><c r="I139" s="89"/><c r="M139" s="89"/><c r="Y139" s="87" t="str"><f>Translation!$A$17</f><v>[t CO2]</v></c><c r="AB139" s="87" t="str"><f>Translation!$A$17</f><v>[t CO2]</v></c></row><row r="140" spans="2:31" s="51" customFormat="1" ht="30" customHeight="1" x14ac:dyDescent="0.25"><c r="B140" s="323" t="str"><f>Translation!A123</f><v>Energy product</v></c><c r="C140" s="282" t="str"><f>Translation!A143</f><v>PRIMARY ENERGY SOURCE</v></c><c r="D140" s="283"/><c r="E140" s="283"/><c r="F140" s="283"/><c r="G140" s="283"/><c r="H140" s="283"/><c r="I140" s="283"/><c r="J140" s="283"/><c r="K140" s="283"/><c r="L140" s="283"/><c r="M140" s="283"/><c r="N140" s="283"/><c r="O140" s="283"/><c r="P140" s="283"/><c r="Q140" s="283"/><c r="R140" s="283"/><c r="S140" s="283"/><c r="T140" s="283"/><c r="U140" s="283"/><c r="V140" s="283"/><c r="W140" s="283"/><c r="X140" s="283"/><c r="Y140" s="284"/><c r="AA140" s="294" t="str"><f>Translation!A151</f><v>CO2 emissions from ETS installations included in the calculations for final use of energy</v></c><c r="AB140" s="294" t="str"><f>Translation!A152</f><v>CO2 emissions from ETS installations included in the calculations for secondary energy production</v></c></row><row r="141" spans="2:31" s="51" customFormat="1" ht="15" customHeight="1" x14ac:dyDescent="0.25"><c r="B141" s="324"/><c r="C141" s="282" t="str"><f>Translation!A99</f><v>Fossil fuels</v></c><c r="D141" s="283"/><c r="E141" s="283"/><c r="F141" s="283"/><c r="G141" s="283"/><c r="H141" s="283"/><c r="I141" s="284"/><c r="J141" s="282" t="str"><f>Translation!A108</f><v>Renewable energy sources</v></c><c r="K141" s="283"/><c r="L141" s="283"/><c r="M141" s="283"/><c r="N141" s="283"/><c r="O141" s="283"/><c r="P141" s="283"/><c r="Q141" s="283"/><c r="R141" s="284"/><c r="S141" s="301" t="str"><f>Translation!A124</f><v>Electricity</v></c><c r="T141" s="302"/><c r="U141" s="302"/><c r="V141" s="303"/><c r="W141" s="108" t="str"><f>Translation!A125</f><v>Heat</v></c><c r="X141" s="108" t="str"><f>Translation!A126</f><v>Cold</v></c><c r="Y141" s="263" t="str"><f>Translation!A119</f><v>TOTAL</v></c><c r="AA141" s="295"/><c r="AB141" s="295"/></row><row r="142" spans="2:31" s="51" customFormat="1" ht="90.75" customHeight="1" x14ac:dyDescent="0.25"><c r="B142" s="325"/><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63"/><c r="AA142" s="296"/><c r="AB142" s="296"/></row><row r="143" spans="2:31" s="51" customFormat="1" ht="15.75" x14ac:dyDescent="0.25"><c r="B143" s="107" t="str"><f>Translation!A119</f><v>TOTAL</v></c><c r="C143" s="186"><f>'CO2 factors'!C$7*C79</f><v>82840.282772169943</v></c><c r="D143" s="186"><f>'CO2 factors'!D$7*D79</f><v>295710.12381887063</v></c><c r="E143" s="186"><f>'CO2 factors'!E$7*E79</f><v>133620.21985047346</v></c><c r="F143" s="186"><f>'CO2 factors'!F$7*F79</f><v>6911.5584361175361</v></c><c r="G143" s="186"><f>'CO2 factors'!G$7*G79</f><v>0</v></c><c r="H143" s="186"><f>'CO2 factors'!H$7*H79</f><v>0</v></c><c r="I143" s="53"><f>SUM(C143:H143)</f><v>519082.18487763155</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519082.18487763155</v></c><c r="AA143" s="154"/><c r="AB143" s="154"/></row><row r="144" spans="2:31" s="51" customFormat="1" ht="15" x14ac:dyDescent="0.25"><c r="B144" s="52"/></row><row r="145" spans="1:21" ht="15.75" customHeight="1" x14ac:dyDescent="0.25"><c r="A145" s="145"/><c r="B145" s="146"/></row><row r="146" spans="1:21" ht="18.75" customHeight="1" x14ac:dyDescent="0.35"><c r="A146" s="144"/><c r="B146" s="274" t="str"><f>Translation!A154</f><v xml:space="preserve">Go to the next sheet dedicated to your Emission Inventory in 2020 </v></c><c r="C146" s="275"/><c r="D146" s="275"/><c r="E146" s="275"/><c r="F146" s="275"/><c r="G146" s="275"/><c r="H146" s="275"/><c r="I146" s="275"/><c r="J146" s="275"/><c r="K146" s="275"/><c r="L146" s="275"/><c r="M146" s="275"/><c r="N146" s="275"/><c r="O146" s="275"/><c r="P146" s="275"/><c r="Q146" s="275"/><c r="R146" s="275"/><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76"/><c r="D148" s="276"/><c r="E148" s="276"/><c r="F148" s="276"/><c r="G148" s="276"/><c r="H148" s="276"/><c r="I148" s="276"/><c r="J148" s="276"/><c r="K148" s="276"/><c r="L148" s="276"/><c r="M148" s="276"/><c r="N148" s="276"/><c r="O148" s="276"/><c r="P148" s="276"/><c r="Q148" s="276"/><c r="R148" s="276"/><c r="S148" s="276"/><c r="T148" s="276"/><c r="U148" s="276"/></row><row r="149" spans="1:21" ht="12.75" customHeight="1" x14ac:dyDescent="0.2"><c r="B149" s="276"/><c r="C149" s="276"/><c r="D149" s="276"/><c r="E149" s="276"/><c r="F149" s="276"/><c r="G149" s="276"/><c r="H149" s="276"/><c r="I149" s="276"/><c r="J149" s="276"/><c r="K149" s="276"/><c r="L149" s="276"/><c r="M149" s="276"/><c r="N149" s="276"/><c r="O149" s="276"/><c r="P149" s="276"/><c r="Q149" s="276"/><c r="R149" s="276"/><c r="S149" s="276"/><c r="T149" s="276"/><c r="U149" s="276"/></row><row r="150" spans="1:21" ht="12.75" customHeight="1" x14ac:dyDescent="0.2"><c r="B150" s="276"/><c r="C150" s="276"/><c r="D150" s="276"/><c r="E150" s="276"/><c r="F150" s="276"/><c r="G150" s="276"/><c r="H150" s="276"/><c r="I150" s="276"/><c r="J150" s="276"/><c r="K150" s="276"/><c r="L150" s="276"/><c r="M150" s="276"/><c r="N150" s="276"/><c r="O150" s="276"/><c r="P150" s="276"/><c r="Q150" s="276"/><c r="R150" s="276"/><c r="S150" s="276"/><c r="T150" s="276"/><c r="U150" s="276"/></row></sheetData><mergeCells count="70"><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 ref="C8:D8"/><mergeCell ref="S6:U6"/><mergeCell ref="C10:J10"/><mergeCell ref="A4:U4"/><mergeCell ref="C14:U14"/><mergeCell ref="C15:F15"/><mergeCell ref="G15:M15"/><mergeCell ref="N15:T15"/><mergeCell ref="U15:U16"/><mergeCell ref="S57:S58"/><mergeCell ref="C57:I57"/><mergeCell ref="C56:S56"/><mergeCell ref="J57:R57"/><mergeCell ref="V57:V58"/><mergeCell ref="T56:V56"/><mergeCell ref="U57:U58"/><mergeCell ref="T57:T58"/><mergeCell ref="AD56:AD58"/><mergeCell ref="W56:AB56"/><mergeCell ref="AC56:AC58"/><mergeCell ref="AA57:AA58"/><mergeCell ref="Y57:Z57"/><mergeCell ref="AB57:AB58"/><mergeCell ref="W57:X57"/><mergeCell ref="S77:V77"/><mergeCell ref="Y77:Y78"/><mergeCell ref="C76:Y76"/><mergeCell ref="T66:T68"/><mergeCell ref="S84:S85"/><mergeCell ref="C67:I67"/><mergeCell ref="C77:I77"/><mergeCell ref="C84:I84"/><mergeCell ref="C66:S66"/><mergeCell ref="J67:R67"/><mergeCell ref="J77:R77"/><mergeCell ref="C83:S83"/><mergeCell ref="J84:R84"/><mergeCell ref="S67:S68"/><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zoomScale="70" zoomScaleNormal="70" workbookViewID_"0"><selection activeCell="C8" sqref="C8:D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5" t="str"><f>Translation!$A$31</f><v>Island  Sustainable Energy Action Plan (ISEAP)</v></c><c r="B1" s="255"/><c r="C1" s="255"/><c r="D1" s="255"/><c r="E1" s="255"/><c r="F1" s="255"/><c r="G1" s="255"/><c r="H1" s="255"/><c r="I1" s="255"/><c r="J1" s="255"/><c r="K1" s="255"/><c r="L1" s="255"/><c r="M1" s="255"/><c r="N1" s="255"/><c r="O1" s="255"/><c r="P1" s="255"/><c r="Q1" s="255"/><c r="R1" s="255"/><c r="S1" s="255"/><c r="T1" s="255"/><c r="U1" s="255"/></row><row r="2" spans="1:30" s="21" customFormat="1" ht="28.5" customHeight="1" x14ac:dyDescent="0.25"><c r="A2" s="77"/><c r="B2" s="212" t="s"><v>1445</v></c><c r="C2" s="77"/><c r="D2" s="77"/><c r="E2" s="77"/><c r="F2" s="80"/><c r="G2" s="80"/><c r="H2" s="81"/><c r="I2" s="78" t="str"><f>Translation!$A$10</f><v>Island</v></c><c r="J2" s="79" t="str"><f>'Start here'!$B$5</f><v>Lesvos</v></c><c r="K2" s="81"/><c r="L2" s="81"/><c r="M2" s="81"/><c r="N2" s="81"/><c r="O2" s="81"/><c r="P2" s="81"/><c r="Q2" s="81"/><c r="R2" s="150"/><c r="S2" s="152"/><c r="T2" s="78" t="str"><f>Translation!$A$51</f><v>Inventory year</v></c><c r="U2" s="151"><v>2020</v></c></row><row r="3" spans="1:30" ht="28.5" customHeight="1" x14ac:dyDescent="0.2"><c r="A3" s="116"/><c r="D3" s="116"/><c r="E3" s="116"/><c r="F3" s="116"/><c r="G3" s="116"/><c r="H3" s="116"/><c r="I3" s="116"/><c r="J3" s="118"/><c r="K3" s="118"/><c r="T3" s="27"/></row><row r="4" spans="1:30" ht="46.5" customHeight="1" x14ac:dyDescent="0.2"><c r="A4" s="269" t="str"><f>Translation!A155</f><v>PLAN EMISSION INVENTORY IN 2020 (implementing sustainable energy actions)</v></c><c r="B4" s="269"/><c r="C4" s="269"/><c r="D4" s="269"/><c r="E4" s="269"/><c r="F4" s="269"/><c r="G4" s="269"/><c r="H4" s="269"/><c r="I4" s="269"/><c r="J4" s="269"/><c r="K4" s="269"/><c r="L4" s="269"/><c r="M4" s="269"/><c r="N4" s="269"/><c r="O4" s="269"/><c r="P4" s="269"/><c r="Q4" s="269"/><c r="R4" s="269"/><c r="S4" s="269"/><c r="T4" s="269"/><c r="U4" s="269"/><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3" t="str"><f>Translation!$A$53</f><v>Mandatory fields</v></c><c r="T6" s="273"/><c r="U6" s="273"/></row><row r="7" spans="1:30" s="126" customFormat="1" ht="36" x14ac:dyDescent="0.55000000000000004"><c r="A7" s="124" t="s"><v>0</v></c><c r="B7" s="125" t="str"><f>Translation!A50</f><v>GENERAL DATA</v></c><c r="L7" s="127"/></row><row r="8" spans="1:30" ht="21" x14ac:dyDescent="0.35"><c r="A8" s="128"/><c r="B8" s="130" t="str"><f>Translation!A52</f><v>Number of inhabitants</v></c><c r="C8" s="320"><v>94958</v></c><c r="D8" s="321"/><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CO2 calculation method</v></c><c r="C10" s="322" t="str"><f>'Start here'!F7</f><v>IPCC emission factors</v></c><c r="D10" s="322"/><c r="E10" s="322"/><c r="F10" s="322"/><c r="G10" s="322"/><c r="H10" s="322"/><c r="I10" s="322"/><c r="J10" s="32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RESULTS OF ENERGY BALANCE</v></c><c r="C12" s="124"/><c r="D12" s="125"/><c r="E12" s="124"/><c r="F12" s="125"/><c r="G12" s="124"/><c r="H12" s="125"/><c r="I12" s="124"/><c r="J12" s="125"/><c r="K12" s="142"/><c r="L12" s="142"/><c r="M12" s="142"/><c r="N12" s="142"/></row><row r="13" spans="1:30" s="85" customFormat="1" ht="31.5" x14ac:dyDescent="0.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0" t="str"><f>Translation!A56</f><v>DEMAND SECTOR</v></c><c r="C14" s="282" t="str"><f>Translation!A94</f><v>ENERGY FOR FINAL USE</v></c><c r="D14" s="283"/><c r="E14" s="283"/><c r="F14" s="283"/><c r="G14" s="283"/><c r="H14" s="283"/><c r="I14" s="283"/><c r="J14" s="283"/><c r="K14" s="283"/><c r="L14" s="283"/><c r="M14" s="283"/><c r="N14" s="283"/><c r="O14" s="283"/><c r="P14" s="283"/><c r="Q14" s="283"/><c r="R14" s="283"/><c r="S14" s="283"/><c r="T14" s="283"/><c r="U14" s="284"/></row><row r="15" spans="1:30" s="51" customFormat="1" ht="18" customHeight="1" x14ac:dyDescent="0.25"><c r="B15" s="281"/><c r="C15" s="282" t="str"><f>Translation!A95</f><v>Centralized energy services</v></c><c r="D15" s="283"/><c r="E15" s="283"/><c r="F15" s="284"/><c r="G15" s="282" t="str"><f>Translation!A99</f><v>Fossil fuels</v></c><c r="H15" s="283"/><c r="I15" s="283"/><c r="J15" s="283"/><c r="K15" s="283"/><c r="L15" s="283"/><c r="M15" s="284"/><c r="N15" s="282" t="str"><f>Translation!A106</f><v>Renewable energy sources (excluding electricity and heat sold to public networks)</v></c><c r="O15" s="283"/><c r="P15" s="283"/><c r="Q15" s="283"/><c r="R15" s="283"/><c r="S15" s="283"/><c r="T15" s="284"/><c r="U15" s="280" t="str"><f>Translation!A119</f><v>TOTAL</v></c></row><row r="16" spans="1:30" s="62" customFormat="1" ht="67.5" customHeight="1" x14ac:dyDescent="0.25"><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81"/></row><row r="17" spans="1:21" s="21" customFormat="1" ht="15.75" x14ac:dyDescent="0.25"><c r="A17" s="22"/><c r="B17" s="66" t="str"><f>Translation!A60</f><v>RESIDENTIAL</v></c><c r="C17" s="234"><v>216149.94064153204</v></c><c r="D17" s="234"><v>0</v></c><c r="E17" s="234"><v>0</v></c><c r="F17" s="64"><v>216149.94064153204</v></c><c r="G17" s="234"><v>0</v></c><c r="H17" s="234"><v>142958.57932980548</v></c><c r="I17" s="234"><v>0</v></c><c r="J17" s="234"><v>30031.788188514311</v></c><c r="K17" s="234"><v>0</v></c><c r="L17" s="234"><v>0</v></c><c r="M17" s="64"><v>172990.36751831978</v></c><c r="N17" s="234"><v>0</v></c><c r="O17" s="234"><v>0</v></c><c r="P17" s="234"><v>60037.236615519832</v></c><c r="Q17" s="234"><v>0</v></c><c r="R17" s="234"><v>0</v></c><c r="S17" s="234"><v>69921.83858215317</v></c><c r="T17" s="64"><v>129959.075197673</v></c><c r="U17" s="64"><v>519099.38335752481</v></c></row><row r="18" spans="1:21" s="21" customFormat="1" ht="15.75" x14ac:dyDescent="0.25"><c r="A18" s="22"/><c r="B18" s="182" t="str"><f>Translation!A61</f><v>Hot water</v></c><c r="C18" s="154"><v>26061.078337211064</v></c><c r="D18" s="154"><v>0</v></c><c r="E18" s="154"><v>0</v></c><c r="F18" s="64"><v>26061.078337211064</v></c><c r="G18" s="154"><v>0</v></c><c r="H18" s="154"><v>18789.205585445576</v></c><c r="I18" s="154"><v>0</v></c><c r="J18" s="154"><v>0</v></c><c r="K18" s="154"><v>0</v></c><c r="L18" s="154"><v>0</v></c><c r="M18" s="64"><v>18789.205585445576</v></c><c r="N18" s="154"><v>0</v></c><c r="O18" s="154"><v>0</v></c><c r="P18" s="154"><v>60037.236615519832</v></c><c r="Q18" s="154"><v>0</v></c><c r="R18" s="154"><v>0</v></c><c r="S18" s="154"><v>9983.4185236102239</v></c><c r="T18" s="64"><v>70020.65513913006</v></c><c r="U18" s="64"><v>114870.9390617867</v></c></row><row r="19" spans="1:21" s="21" customFormat="1" ht="15.75" x14ac:dyDescent="0.25"><c r="A19" s="22"/><c r="B19" s="182" t="str"><f>Translation!A62</f><v>Heating and cooling</v></c><c r="C19" s="154"><v>99038.957589256112</v></c><c r="D19" s="154"><v>0</v></c><c r="E19" s="154"><v>0</v></c><c r="F19" s="64"><v>99038.957589256112</v></c><c r="G19" s="154"><v>0</v></c><c r="H19" s="154"><v>124169.37374435989</v></c><c r="I19" s="154"><v>0</v></c><c r="J19" s="154"><v>19042.870855335084</v></c><c r="K19" s="154"><v>0</v></c><c r="L19" s="154"><v>0</v></c><c r="M19" s="64"><v>143212.24459969497</v></c><c r="N19" s="154"><v>0</v></c><c r="O19" s="154"><v>0</v></c><c r="P19" s="154"><v>0</v></c><c r="Q19" s="154"><v>0</v></c><c r="R19" s="154"><v>0</v></c><c r="S19" s="154"><v>50780.988947560254</v></c><c r="T19" s="64"><v>50780.988947560254</v></c><c r="U19" s="64"><v>293032.19113651133</v></c></row><row r="20" spans="1:21" s="21" customFormat="1" ht="15.75" x14ac:dyDescent="0.25"><c r="A20" s="22"/><c r="B20" s="182" t="str"><f>Translation!A63</f><v>Lighting</v></c><c r="C20" s="154"><v>22928.068114586833</v></c><c r="D20" s="154"><v>0</v></c><c r="E20" s="154"><v>0</v></c><c r="F20" s="64"><v>22928.068114586833</v></c><c r="G20" s="154"><v>0</v></c><c r="H20" s="154"><v>0</v></c><c r="I20" s="154"><v>0</v></c><c r="J20" s="154"><v>0</v></c><c r="K20" s="154"><v>0</v></c><c r="L20" s="154"><v>0</v></c><c r="M20" s="64"><v>0</v></c><c r="N20" s="154"><v>0</v></c><c r="O20" s="154"><v>0</v></c><c r="P20" s="154"><v>0</v></c><c r="Q20" s="154"><v>0</v></c><c r="R20" s="154"><v>0</v></c><c r="S20" s="154"><v>0</v></c><c r="T20" s="64"><v>0</v></c><c r="U20" s="64"><v>22928.068114586833</v></c></row><row r="21" spans="1:21" s="21" customFormat="1" ht="15.75" x14ac:dyDescent="0.25"><c r="A21" s="22"/><c r="B21" s="182" t="str"><f>Translation!A64</f><v>Cooking</v></c><c r="C21" s="154"><v>18314.862221965377</v></c><c r="D21" s="154"><v>0</v></c><c r="E21" s="154"><v>0</v></c><c r="F21" s="64"><v>18314.862221965377</v></c><c r="G21" s="154"><v>0</v></c><c r="H21" s="154"><v>0</v></c><c r="I21" s="154"><v>0</v></c><c r="J21" s="154"><v>10988.917333179226</v></c><c r="K21" s="154"><v>0</v></c><c r="L21" s="154"><v>0</v></c><c r="M21" s="64"><v>10988.917333179226</v></c><c r="N21" s="154"><v>0</v></c><c r="O21" s="154"><v>0</v></c><c r="P21" s="154"><v>0</v></c><c r="Q21" s="154"><v>0</v></c><c r="R21" s="154"><v>0</v></c><c r="S21" s="154"><v>9157.4311109826886</v></c><c r="T21" s="64"><v>9157.4311109826886</v></c><c r="U21" s="64"><v>38461.210666127292</v></c></row><row r="22" spans="1:21" s="21" customFormat="1" ht="15.75" x14ac:dyDescent="0.25"><c r="A22" s="22"/><c r="B22" s="182" t="str"><f>Translation!A65</f><v>Refrigerator and freezers</v></c><c r="C22" s="154"><v>25705.069785214571</v></c><c r="D22" s="154"><v>0</v></c><c r="E22" s="154"><v>0</v></c><c r="F22" s="64"><v>25705.069785214571</v></c><c r="G22" s="154"><v>0</v></c><c r="H22" s="154"><v>0</v></c><c r="I22" s="154"><v>0</v></c><c r="J22" s="154"><v>0</v></c><c r="K22" s="154"><v>0</v></c><c r="L22" s="154"><v>0</v></c><c r="M22" s="64"><v>0</v></c><c r="N22" s="154"><v>0</v></c><c r="O22" s="154"><v>0</v></c><c r="P22" s="154"><v>0</v></c><c r="Q22" s="154"><v>0</v></c><c r="R22" s="154"><v>0</v></c><c r="S22" s="154"><v>0</v></c><c r="T22" s="64"><v>0</v></c><c r="U22" s="64"><v>25705.069785214571</v></c></row><row r="23" spans="1:21" s="21" customFormat="1" ht="15.75" x14ac:dyDescent="0.25"><c r="A23" s="22"/><c r="B23" s="182" t="str"><f>Translation!A66</f><v>Laundry machines and dryers</v></c><c r="C23" s="154"><v>1564.4471311226091</v></c><c r="D23" s="154"><v>0</v></c><c r="E23" s="154"><v>0</v></c><c r="F23" s="64"><v>1564.4471311226091</v></c><c r="G23" s="154"><v>0</v></c><c r="H23" s="154"><v>0</v></c><c r="I23" s="154"><v>0</v></c><c r="J23" s="154"><v>0</v></c><c r="K23" s="154"><v>0</v></c><c r="L23" s="154"><v>0</v></c><c r="M23" s="64"><v>0</v></c><c r="N23" s="154"><v>0</v></c><c r="O23" s="154"><v>0</v></c><c r="P23" s="154"><v>0</v></c><c r="Q23" s="154"><v>0</v></c><c r="R23" s="154"><v>0</v></c><c r="S23" s="154"><v>0</v></c><c r="T23" s="64"><v>0</v></c><c r="U23" s="64"><v>1564.4471311226091</v></c></row><row r="24" spans="1:21" s="21" customFormat="1" ht="15.75" x14ac:dyDescent="0.25"><c r="A24" s="22"/><c r="B24" s="182" t="str"><f>Translation!A67</f><v>Dish washing</v></c><c r="C24" s="154"><v>2190.2259835716527</v></c><c r="D24" s="154"><v>0</v></c><c r="E24" s="154"><v>0</v></c><c r="F24" s="64"><v>2190.2259835716527</v></c><c r="G24" s="154"><v>0</v></c><c r="H24" s="154"><v>0</v></c><c r="I24" s="154"><v>0</v></c><c r="J24" s="154"><v>0</v></c><c r="K24" s="154"><v>0</v></c><c r="L24" s="154"><v>0</v></c><c r="M24" s="64"><v>0</v></c><c r="N24" s="154"><v>0</v></c><c r="O24" s="154"><v>0</v></c><c r="P24" s="154"><v>0</v></c><c r="Q24" s="154"><v>0</v></c><c r="R24" s="154"><v>0</v></c><c r="S24" s="154"><v>0</v></c><c r="T24" s="64"><v>0</v></c><c r="U24" s="64"><v>2190.2259835716527</v></c></row><row r="25" spans="1:21" s="21" customFormat="1" ht="15.75" x14ac:dyDescent="0.25"><c r="A25" s="22"/><c r="B25" s="182" t="str"><f>Translation!A68</f><v>Tv sets</v></c><c r="C25" s="154"><v>2034.9846913294869</v></c><c r="D25" s="154"><v>0</v></c><c r="E25" s="154"><v>0</v></c><c r="F25" s="64"><v>2034.9846913294869</v></c><c r="G25" s="154"><v>0</v></c><c r="H25" s="154"><v>0</v></c><c r="I25" s="154"><v>0</v></c><c r="J25" s="154"><v>0</v></c><c r="K25" s="154"><v>0</v></c><c r="L25" s="154"><v>0</v></c><c r="M25" s="64"><v>0</v></c><c r="N25" s="154"><v>0</v></c><c r="O25" s="154"><v>0</v></c><c r="P25" s="154"><v>0</v></c><c r="Q25" s="154"><v>0</v></c><c r="R25" s="154"><v>0</v></c><c r="S25" s="154"><v>0</v></c><c r="T25" s="64"><v>0</v></c><c r="U25" s="64"><v>2034.9846913294869</v></c></row><row r="26" spans="1:21" s="21" customFormat="1" ht="15.75" x14ac:dyDescent="0.25"><c r="A26" s="22"/><c r="B26" s="182" t="str"><f>Translation!A69</f><v>Other electric appliances</v></c><c r="C26" s="154"><v>18312.246787274373</v></c><c r="D26" s="154"><v>0</v></c><c r="E26" s="154"><v>0</v></c><c r="F26" s="64"><v>18312.246787274373</v></c><c r="G26" s="154"><v>0</v></c><c r="H26" s="154"><v>0</v></c><c r="I26" s="154"><v>0</v></c><c r="J26" s="154"><v>0</v></c><c r="K26" s="154"><v>0</v></c><c r="L26" s="154"><v>0</v></c><c r="M26" s="64"><v>0</v></c><c r="N26" s="154"><v>0</v></c><c r="O26" s="154"><v>0</v></c><c r="P26" s="154"><v>0</v></c><c r="Q26" s="154"><v>0</v></c><c r="R26" s="154"><v>0</v></c><c r="S26" s="154"><v>0</v></c><c r="T26" s="64"><v>0</v></c><c r="U26" s="64"><v>18312.246787274373</v></c></row><row r="27" spans="1:21" s="21" customFormat="1" ht="15.75" x14ac:dyDescent="0.25"><c r="A27" s="22"/><c r="B27" s="66" t="str"><f>Translation!A70</f><v>PRIMARY SECTOR</v></c><c r="C27" s="234"><v>18862.786339736442</v></c><c r="D27" s="234"><v>0</v></c><c r="E27" s="234"><v>0</v></c><c r="F27" s="64"><v>18862.786339736442</v></c><c r="G27" s="234"><v>0</v></c><c r="H27" s="234"><v>3414.8765578152729</v></c><c r="I27" s="234"><v>0</v></c><c r="J27" s="234"><v>0</v></c><c r="K27" s="234"><v>0</v></c><c r="L27" s="234"><v>0</v></c><c r="M27" s="64"><v>3414.8765578152729</v></c><c r="N27" s="234"><v>0</v></c><c r="O27" s="234"><v>0</v></c><c r="P27" s="234"><v>0</v></c><c r="Q27" s="234"><v>0</v></c><c r="R27" s="234"><v>0</v></c><c r="S27" s="234"><v>3898.4990546662398</v></c><c r="T27" s="64"><v>3898.4990546662398</v></c><c r="U27" s="64"><v>26176.161952217957</v></c></row><row r="28" spans="1:21" s="21" customFormat="1" ht="15.75" x14ac:dyDescent="0.25"><c r="A28" s="22"/><c r="B28" s="183" t="str"><f>Translation!A71</f><v>Agriculture, forestry and fishing</v></c><c r="C28" s="154"><v>18862.786339736442</v></c><c r="D28" s="154"><v>0</v></c><c r="E28" s="154"><v>0</v></c><c r="F28" s="64"><v>18862.786339736442</v></c><c r="G28" s="154"><v>0</v></c><c r="H28" s="154"><v>3414.8765578152729</v></c><c r="I28" s="154"><v>0</v></c><c r="J28" s="154"><v>0</v></c><c r="K28" s="154"><v>0</v></c><c r="L28" s="154"><v>0</v></c><c r="M28" s="64"><v>3414.8765578152729</v></c><c r="N28" s="154"><v>0</v></c><c r="O28" s="154"><v>0</v></c><c r="P28" s="154"><v>0</v></c><c r="Q28" s="154"><v>0</v></c><c r="R28" s="154"><v>0</v></c><c r="S28" s="154"><v>3898.4990546662398</v></c><c r="T28" s="64"><v>3898.4990546662398</v></c><c r="U28" s="64"><v>26176.161952217957</v></c></row><row r="29" spans="1:21" s="21" customFormat="1" ht="15.75" x14ac:dyDescent="0.2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 x14ac:dyDescent="0.25"><c r="A30" s="22"/><c r="B30" s="61" t="str"><f>Translation!A73</f><v>SECONDARY SECTOR</v></c><c r="C30" s="234"><v>22402.305784796081</v></c><c r="D30" s="234"><v>0</v></c><c r="E30" s="234"><v>0</v></c><c r="F30" s="64"><v>22402.305784796081</v></c><c r="G30" s="234"><v>8913.6966731974117</v></c><c r="H30" s="234"><v>9316.6446049994884</v></c><c r="I30" s="234"><v>0</v></c><c r="J30" s="234"><v>940.33969996457552</v></c><c r="K30" s="234"><v>0</v></c><c r="L30" s="234"><v>0</v></c><c r="M30" s="64"><v>19170.680978161476</v></c><c r="N30" s="234"><v>0</v></c><c r="O30" s="234"><v>0</v></c><c r="P30" s="234"><v>529.27271575271743</v></c><c r="Q30" s="234"><v>0</v></c><c r="R30" s="234"><v>0</v></c><c r="S30" s="234"><v>18485.807522204042</v></c><c r="T30" s="64"><v>19015.080237956761</v></c><c r="U30" s="64"><v>60588.067000914321</v></c></row><row r="31" spans="1:21" s="21" customFormat="1" ht="15.75" x14ac:dyDescent="0.25"><c r="A31" s="22"/><c r="B31" s="183" t="str"><f>Translation!A74</f><v>Manufacturing</v></c><c r="C31" s="154"><v>11964.92396259162</v></c><c r="D31" s="154"><v>0</v></c><c r="E31" s="154"><v>0</v></c><c r="F31" s="64"><v>11964.92396259162</v></c><c r="G31" s="154"><v>6685.2725048980583</v></c><c r="H31" s="154"><v>6987.4834537496154</v></c><c r="I31" s="154"><v>0</v></c><c r="J31" s="154"><v>940.33969996457552</v></c><c r="K31" s="154"><v>0</v></c><c r="L31" s="154"><v>0</v></c><c r="M31" s="64"><v>14613.09565861225</v></c><c r="N31" s="154"><v>0</v></c><c r="O31" s="154"><v>0</v></c><c r="P31" s="154"><v>529.27271575271743</v></c><c r="Q31" s="154"><v>0</v></c><c r="R31" s="154"><v>0</v></c><c r="S31" s="154"><v>18485.807522204042</v></c><c r="T31" s="64"><v>19015.080237956761</v></c><c r="U31" s="64"><v>45593.099859160633</v></c></row><row r="32" spans="1:21" s="21" customFormat="1" ht="30" x14ac:dyDescent="0.25"><c r="A32" s="22"/><c r="B32" s="183" t="str"><f>Translation!A75</f><v>Water supply, sewerage, waste management and remediation activities</v></c><c r="C32" s="154"><v>6449.0738346739208</v></c><c r="D32" s="154"><v>0</v></c><c r="E32" s="154"><v>0</v></c><c r="F32" s="64"><v>6449.0738346739208</v></c><c r="G32" s="154"><v>0</v></c><c r="H32" s="154"><v>0</v></c><c r="I32" s="154"><v>0</v></c><c r="J32" s="154"><v>0</v></c><c r="K32" s="154"><v>0</v></c><c r="L32" s="154"><v>0</v></c><c r="M32" s="64"><v>0</v></c><c r="N32" s="154"><v>0</v></c><c r="O32" s="154"><v>0</v></c><c r="P32" s="154"><v>0</v></c><c r="Q32" s="154"><v>0</v></c><c r="R32" s="154"><v>0</v></c><c r="S32" s="154"><v>0</v></c><c r="T32" s="64"><v>0</v></c><c r="U32" s="64"><v>6449.0738346739208</v></c></row><row r="33" spans="1:21" s="21" customFormat="1" ht="15.75" x14ac:dyDescent="0.25"><c r="A33" s="22"/><c r="B33" s="183" t="str"><f>Translation!A76</f><v>Construction</v></c><c r="C33" s="154"><v>3988.3079875305393</v></c><c r="D33" s="154"><v>0</v></c><c r="E33" s="154"><v>0</v></c><c r="F33" s="64"><v>3988.3079875305393</v></c><c r="G33" s="154"><v>2228.4241682993529</v></c><c r="H33" s="154"><v>2329.1611512498721</v></c><c r="I33" s="154"><v>0</v></c><c r="J33" s="154"><v>0</v></c><c r="K33" s="154"><v>0</v></c><c r="L33" s="154"><v>0</v></c><c r="M33" s="64"><v>4557.5853195492255</v></c><c r="N33" s="154"><v>0</v></c><c r="O33" s="154"><v>0</v></c><c r="P33" s="154"><v>0</v></c><c r="Q33" s="154"><v>0</v></c><c r="R33" s="154"><v>0</v></c><c r="S33" s="154"><v>0</v></c><c r="T33" s="64"><v>0</v></c><c r="U33" s="64"><v>8545.8933070797648</v></c></row><row r="34" spans="1:21" s="21" customFormat="1" ht="15.75" x14ac:dyDescent="0.25"><c r="A34" s="22"/><c r="B34" s="61" t="str"><f>Translation!A77</f><v>TERTIARY SECTOR</v></c><c r="C34" s="234"><v>110667.64164486079</v></c><c r="D34" s="234"><v>0</v></c><c r="E34" s="234"><v>0</v></c><c r="F34" s="64"><v>110667.64164486079</v></c><c r="G34" s="234"><v>0</v></c><c r="H34" s="234"><v>39358.070563818634</v></c><c r="I34" s="234"><v>0</v></c><c r="J34" s="234"><v>369.42093429987767</v></c><c r="K34" s="234"><v>0</v></c><c r="L34" s="234"><v>0</v></c><c r="M34" s="64"><v>39727.491498118514</v></c><c r="N34" s="234"><v>0</v></c><c r="O34" s="234"><v>0</v></c><c r="P34" s="234"><v>7663.6116041632386</v></c><c r="Q34" s="234"><v>0</v></c><c r="R34" s="234"><v>0</v></c><c r="S34" s="234"><v>274.6168990689066</v></c><c r="T34" s="64"><v>7938.2285032321452</v></c><c r="U34" s="64"><v>158333.36164621144</v></c></row><row r="35" spans="1:21" s="21" customFormat="1" ht="30" x14ac:dyDescent="0.25"><c r="A35" s="22"/><c r="B35" s="183" t="str"><f>Translation!A78</f><v xml:space="preserve">Wholesale and retail trade; repair of motor vehicles and motorcycles </v></c><c r="C35" s="154"><v>37601.474262308329</v></c><c r="D35" s="154"><v>0</v></c><c r="E35" s="154"><v>0</v></c><c r="F35" s="64"><v>37601.474262308329</v></c><c r="G35" s="154"><v>0</v></c><c r="H35" s="154"><v>18032.65536528825</v></c><c r="I35" s="154"><v>0</v></c><c r="J35" s="154"><v>0</v></c><c r="K35" s="154"><v>0</v></c><c r="L35" s="154"><v>0</v></c><c r="M35" s="64"><v>18032.65536528825</v></c><c r="N35" s="154"><v>0</v></c><c r="O35" s="154"><v>0</v></c><c r="P35" s="154"><v>1811.3748792590854</v></c><c r="Q35" s="154"><v>0</v></c><c r="R35" s="154"><v>0</v></c><c r="S35" s="154"><v>0</v></c><c r="T35" s="64"><v>1811.3748792590854</v></c><c r="U35" s="64"><v>57445.504506855665</v></c></row><row r="36" spans="1:21" s="21" customFormat="1" ht="15.75" x14ac:dyDescent="0.25"><c r="A36" s="22"/><c r="B36" s="183" t="str"><f>Translation!A79</f><v>Accommodation and food service activities</v></c><c r="C36" s="154"><v>17047.638915910564</v></c><c r="D36" s="154"><v>0</v></c><c r="E36" s="154"><v>0</v></c><c r="F36" s="64"><v>17047.638915910564</v></c><c r="G36" s="154"><v>0</v></c><c r="H36" s="154"><v>5919.2510695980818</v></c><c r="I36" s="154"><v>0</v></c><c r="J36" s="154"><v>369.42093429987767</v></c><c r="K36" s="154"><v>0</v></c><c r="L36" s="154"><v>0</v></c><c r="M36" s="64"><v>6288.6720038979593</v></c><c r="N36" s="154"><v>0</v></c><c r="O36" s="154"><v>0</v></c><c r="P36" s="154"><v>3790.5628414066214</v></c><c r="Q36" s="154"><v>0</v></c><c r="R36" s="154"><v>0</v></c><c r="S36" s="154"><v>274.6168990689066</v></c><c r="T36" s="64"><v>4065.179740475528</v></c><c r="U36" s="64"><v>27401.490660284049</v></c></row><row r="37" spans="1:21" s="21" customFormat="1" ht="15.75" x14ac:dyDescent="0.25"><c r="A37" s="22"/><c r="B37" s="183" t="str"><f>Translation!A80</f><v>General public administration and social security</v></c><c r="C37" s="154"><v>16012.488129398753</v></c><c r="D37" s="154"><v>0</v></c><c r="E37" s="154"><v>0</v></c><c r="F37" s="64"><v>16012.488129398753</v></c><c r="G37" s="154"><v>0</v></c><c r="H37" s="154"><v>940.24043370752383</v></c><c r="I37" s="154"><v>0</v></c><c r="J37" s="154"><v>0</v></c><c r="K37" s="154"><v>0</v></c><c r="L37" s="154"><v>0</v></c><c r="M37" s="64"><v>940.24043370752383</v></c><c r="N37" s="154"><v>0</v></c><c r="O37" s="154"><v>0</v></c><c r="P37" s="154"><v>0</v></c><c r="Q37" s="154"><v>0</v></c><c r="R37" s="154"><v>0</v></c><c r="S37" s="154"><v>0</v></c><c r="T37" s="64"><v>0</v></c><c r="U37" s="64"><v>16952.728563106277</v></c></row><row r="38" spans="1:21" s="21" customFormat="1" ht="15.75" x14ac:dyDescent="0.2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 x14ac:dyDescent="0.25"><c r="A39" s="22"/><c r="B39" s="183" t="str"><f>Translation!A82</f><v>Education</v></c><c r="C39" s="154"><v>11625.795065604876</v></c><c r="D39" s="154"><v>0</v></c><c r="E39" s="154"><v>0</v></c><c r="F39" s="64"><v>11625.795065604876</v></c><c r="G39" s="154"><v>0</v></c><c r="H39" s="154"><v>5860.2085225637147</v></c><c r="I39" s="154"><v>0</v></c><c r="J39" s="154"><v>0</v></c><c r="K39" s="154"><v>0</v></c><c r="L39" s="154"><v>0</v></c><c r="M39" s="64"><v>5860.2085225637147</v></c><c r="N39" s="154"><v>0</v></c><c r="O39" s="154"><v>0</v></c><c r="P39" s="154"><v>0</v></c><c r="Q39" s="154"><v>0</v></c><c r="R39" s="154"><v>0</v></c><c r="S39" s="154"><v>0</v></c><c r="T39" s="64"><v>0</v></c><c r="U39" s="64"><v>17486.003588168591</v></c></row><row r="40" spans="1:21" s="21" customFormat="1" ht="15.75" x14ac:dyDescent="0.25"><c r="A40" s="22"/><c r="B40" s="183" t="str"><f>Translation!A83</f><v>Human health and social work activities</v></c><c r="C40" s="154"><v>1872.9779872781303</v></c><c r="D40" s="154"><v>0</v></c><c r="E40" s="154"><v>0</v></c><c r="F40" s="64"><v>1872.9779872781303</v></c><c r="G40" s="154"><v>0</v></c><c r="H40" s="154"><v>-198.25514987831093</v></c><c r="I40" s="154"><v>0</v></c><c r="J40" s="154"><v>0</v></c><c r="K40" s="154"><v>0</v></c><c r="L40" s="154"><v>0</v></c><c r="M40" s="64"><v>-198.25514987831093</v></c><c r="N40" s="154"><v>0</v></c><c r="O40" s="154"><v>0</v></c><c r="P40" s="154"><v>1155.9864438679897</v></c><c r="Q40" s="154"><v>0</v></c><c r="R40" s="154"><v>0</v></c><c r="S40" s="154"><v>0</v></c><c r="T40" s="64"><v>1155.9864438679897</v></c><c r="U40" s="64"><v>2830.7092812678093</v></c></row><row r="41" spans="1:21" s="21" customFormat="1" ht="15.75" x14ac:dyDescent="0.25"><c r="A41" s="22"/><c r="B41" s="183" t="str"><f>Translation!A84</f><v>Other services</v></c><c r="C41" s="154"><v>18922.343482667158</v></c><c r="D41" s="154"><v>0</v></c><c r="E41" s="154"><v>0</v></c><c r="F41" s="64"><v>18922.343482667158</v></c><c r="G41" s="154"><v>0</v></c><c r="H41" s="154"><v>8803.9703225393696</v></c><c r="I41" s="154"><v>0</v></c><c r="J41" s="154"><v>0</v></c><c r="K41" s="154"><v>0</v></c><c r="L41" s="154"><v>0</v></c><c r="M41" s="64"><v>8803.9703225393696</v></c><c r="N41" s="154"><v>0</v></c><c r="O41" s="154"><v>0</v></c><c r="P41" s="154"><v>905.68743962954272</v></c><c r="Q41" s="154"><v>0</v></c><c r="R41" s="154"><v>0</v></c><c r="S41" s="154"><v>0</v></c><c r="T41" s="64"><v>905.68743962954272</v></c><c r="U41" s="64"><v>28632.001244836069</v></c></row><row r="42" spans="1:21" s="21" customFormat="1" ht="15.75" x14ac:dyDescent="0.25"><c r="A42" s="22"/><c r="B42" s="183" t="str"><f>Translation!A85</f><v>Public lighting</v></c><c r="C42" s="154"><v>7584.9238016929794</v></c><c r="D42" s="154"><v>0</v></c><c r="E42" s="154"><v>0</v></c><c r="F42" s="64"><v>7584.9238016929794</v></c><c r="G42" s="154"><v>0</v></c><c r="H42" s="154"><v>0</v></c><c r="I42" s="154"><v>0</v></c><c r="J42" s="154"><v>0</v></c><c r="K42" s="154"><v>0</v></c><c r="L42" s="154"><v>0</v></c><c r="M42" s="64"><v>0</v></c><c r="N42" s="154"><v>0</v></c><c r="O42" s="154"><v>0</v></c><c r="P42" s="154"><v>0</v></c><c r="Q42" s="154"><v>0</v></c><c r="R42" s="154"><v>0</v></c><c r="S42" s="154"><v>0</v></c><c r="T42" s="64"><v>0</v></c><c r="U42" s="64"><v>7584.9238016929794</v></c></row><row r="43" spans="1:21" s="21" customFormat="1" ht="15.75" x14ac:dyDescent="0.25"><c r="A43" s="22"/><c r="B43" s="61" t="str"><f>Translation!A86</f><v>TRANSPORTS</v></c><c r="C43" s="234"><v>91245.790821316827</v></c><c r="D43" s="234"><v>0</v></c><c r="E43" s="234"><v>0</v></c><c r="F43" s="64"><v>91245.790821316827</v></c><c r="G43" s="234"><v>0</v></c><c r="H43" s="234"><v>261900.41530700066</v></c><c r="I43" s="234"><v>356710.12269072549</v></c><c r="J43" s="234"><v>0</v></c><c r="K43" s="234"><v>0</v></c><c r="L43" s="234"><v>0</v></c><c r="M43" s="64"><v>618610.53799772612</v></c><c r="N43" s="234"><v>0</v></c><c r="O43" s="234"><v>0</v></c><c r="P43" s="234"><v>0</v></c><c r="Q43" s="234"><v>0</v></c><c r="R43" s="234"><v>0</v></c><c r="S43" s="234"><v>0</v></c><c r="T43" s="64"><v>0</v></c><c r="U43" s="64"><v>709856.328819043</v></c></row><row r="44" spans="1:21" s="21" customFormat="1" ht="30" x14ac:dyDescent="0.25"><c r="A44" s="22"/><c r="B44" s="183" t="str"><f>Translation!A87</f><v>Passenger transport by road (public transport, taxi, tourism, transfers, etc.)</v></c><c r="C44" s="154"><v>314.97156374837704</v></c><c r="D44" s="154"><v>0</v></c><c r="E44" s="154"><v>0</v></c><c r="F44" s="64"><v>314.97156374837704</v></c><c r="G44" s="154"><v>0</v></c><c r="H44" s="154"><v>1900.6582458887547</v></c><c r="I44" s="154"><v>438.25857611512561</v></c><c r="J44" s="154"><v>0</v></c><c r="K44" s="154"><v>0</v></c><c r="L44" s="154"><v>0</v></c><c r="M44" s="64"><v>2338.91682200388</v></c><c r="N44" s="154"><v>0</v></c><c r="O44" s="154"><v>0</v></c><c r="P44" s="154"><v>0</v></c><c r="Q44" s="154"><v>0</v></c><c r="R44" s="154"><v>0</v></c><c r="S44" s="154"><v>0</v></c><c r="T44" s="64"><v>0</v></c><c r="U44" s="64"><v>2653.8883857522569</v></c></row><row r="45" spans="1:21" s="21" customFormat="1" ht="15.75" x14ac:dyDescent="0.25"><c r="A45" s="22"/><c r="B45" s="183" t="str"><f>Translation!A88</f><v>Freight transport by road and removal services</v></c><c r="C45" s="154"><v>36303.078239652568</v></c><c r="D45" s="154"><v>0</v></c><c r="E45" s="154"><v>0</v></c><c r="F45" s="64"><v>36303.078239652568</v></c><c r="G45" s="154"><v>0</v></c><c r="H45" s="154"><v>203899.95622672196</v></c><c r="I45" s="154"><v>47015.766605676195</v></c><c r="J45" s="154"><v>0</v></c><c r="K45" s="154"><v>0</v></c><c r="L45" s="154"><v>0</v></c><c r="M45" s="64"><v>250915.72283239814</v></c><c r="N45" s="154"><v>0</v></c><c r="O45" s="154"><v>0</v></c><c r="P45" s="154"><v>0</v></c><c r="Q45" s="154"><v>0</v></c><c r="R45" s="154"><v>0</v></c><c r="S45" s="154"><v>0</v></c><c r="T45" s="64"><v>0</v></c><c r="U45" s="64"><v>287218.8010720507</v></c></row><row r="46" spans="1:21" s="21" customFormat="1" ht="15.75" x14ac:dyDescent="0.25"><c r="A46" s="22"/><c r="B46" s="183" t="str"><f>Translation!A89</f><v>Other fleet for public and private services</v></c><c r="C46" s="154"><v>1241.5808025002641</v></c><c r="D46" s="154"><v>0</v></c><c r="E46" s="154"><v>0</v></c><c r="F46" s="64"><v>1241.5808025002641</v></c><c r="G46" s="154"><v>0</v></c><c r="H46" s="154"><v>728.91137546896584</v></c><c r="I46" s="154"><v>6990.6711845394702</v></c><c r="J46" s="154"><v>0</v></c><c r="K46" s="154"><v>0</v></c><c r="L46" s="154"><v>0</v></c><c r="M46" s="64"><v>7719.5825600084363</v></c><c r="N46" s="154"><v>0</v></c><c r="O46" s="154"><v>0</v></c><c r="P46" s="154"><v>0</v></c><c r="Q46" s="154"><v>0</v></c><c r="R46" s="154"><v>0</v></c><c r="S46" s="154"><v>0</v></c><c r="T46" s="64"><v>0</v></c><c r="U46" s="64"><v>8961.1633625086997</v></c></row><row r="47" spans="1:21" s="21" customFormat="1" ht="15.75" x14ac:dyDescent="0.25"><c r="A47" s="22"/><c r="B47" s="182" t="str"><f>Translation!A90</f><v>Private transports</v></c><c r="C47" s="154"><v>53386.160215415621</v></c><c r="D47" s="154"><v>0</v></c><c r="E47" s="154"><v>0</v></c><c r="F47" s="64"><v>53386.160215415621</v></c><c r="G47" s="154"><v>0</v></c><c r="H47" s="154"><v>55370.889458920989</v></c><c r="I47" s="154"><v>302265.42632439471</v></c><c r="J47" s="154"><v>0</v></c><c r="K47" s="154"><v>0</v></c><c r="L47" s="154"><v>0</v></c><c r="M47" s="64"><v>357636.31578331569</v></c><c r="N47" s="154"><v>0</v></c><c r="O47" s="154"><v>0</v></c><c r="P47" s="154"><v>0</v></c><c r="Q47" s="154"><v>0</v></c><c r="R47" s="154"><v>0</v></c><c r="S47" s="154"><v>0</v></c><c r="T47" s="64"><v>0</v></c><c r="U47" s="64"><v>411022.47599873133</v></c></row><row r="48" spans="1:21" s="21" customFormat="1" ht="15.75" x14ac:dyDescent="0.25"><c r="A48" s="22"/><c r="B48" s="73" t="str"><f>Translation!A118</f><v>TOTAL FOR INTERNAL MARKET</v></c><c r="C48" s="65"><v>459328.46523224219</v></c><c r="D48" s="65"><v>0</v></c><c r="E48" s="65"><v>0</v></c><c r="F48" s="64"><v>459328.46523224219</v></c><c r="G48" s="65"><v>8913.6966731974117</v></c><c r="H48" s="65"><v>456948.58636343956</v></c><c r="I48" s="65"><v>356710.12269072549</v></c><c r="J48" s="65"><v>31341.548822778761</v></c><c r="K48" s="65"><v>0</v></c><c r="L48" s="65"><v>0</v></c><c r="M48" s="64"><v>853913.95455014124</v></c><c r="N48" s="65"><v>0</v></c><c r="O48" s="65"><v>0</v></c><c r="P48" s="65"><v>68230.120935435785</v></c><c r="Q48" s="65"><v>0</v></c><c r="R48" s="65"><v>0</v></c><c r="S48" s="65"><v>92580.762058092369</v></c><c r="T48" s="64"><v>160810.88299352815</v></c><c r="U48" s="64"><v>1474053.3027759115</v></c></row><row r="49" spans="2:32" s="62" customFormat="1" ht="30" x14ac:dyDescent="0.25"><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 x14ac:dyDescent="0.25"><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 x14ac:dyDescent="0.2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 x14ac:dyDescent="0.2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0" t="str"><f>Translation!A121</f><v>PRODUCTION SECTOR</v></c><c r="C56" s="282" t="str"><f>Translation!A122</f><v>ENERGY SOURCE</v></c><c r="D56" s="283"/><c r="E56" s="283"/><c r="F56" s="283"/><c r="G56" s="283"/><c r="H56" s="283"/><c r="I56" s="283"/><c r="J56" s="283"/><c r="K56" s="283"/><c r="L56" s="283"/><c r="M56" s="283"/><c r="N56" s="283"/><c r="O56" s="283"/><c r="P56" s="283"/><c r="Q56" s="283"/><c r="R56" s="283"/><c r="S56" s="284"/><c r="T56" s="282" t="str"><f>Translation!A139</f><v>SECONDARY ENERGY CONVERSION</v></c><c r="U56" s="283"/><c r="V56" s="284"/><c r="W56" s="301" t="str"><f>Translation!A130</f><v>ENERGY FLUXES</v></c><c r="X56" s="302"/><c r="Y56" s="302"/><c r="Z56" s="302"/><c r="AA56" s="302"/><c r="AB56" s="303"/><c r="AC56" s="313" t="str"><f>Translation!A119</f><v>TOTAL</v></c><c r="AD56" s="263" t="str"><f>Translation!A138</f><v>Distribution losses and self-consumption</v></c></row><row r="57" spans="2:32" s="51" customFormat="1" ht="18" customHeight="1" x14ac:dyDescent="0.25"><c r="B57" s="281"/><c r="C57" s="317" t="str"><f>Translation!A99</f><v>Fossil fuels</v></c><c r="D57" s="318"/><c r="E57" s="318"/><c r="F57" s="318"/><c r="G57" s="318"/><c r="H57" s="318"/><c r="I57" s="319"/><c r="J57" s="317" t="str"><f>Translation!A107</f><v>Renewable energy sources (from systems connected to public networks)</v></c><c r="K57" s="318"/><c r="L57" s="318"/><c r="M57" s="318"/><c r="N57" s="318"/><c r="O57" s="318"/><c r="P57" s="318"/><c r="Q57" s="318"/><c r="R57" s="319"/><c r="S57" s="263" t="str"><f>Translation!A117</f><v>Subtotal</v></c><c r="T57" s="311" t="str"><f>Translation!A140</f><v>Electricity conversion to cold</v></c><c r="U57" s="311" t="str"><f>Translation!A141</f><v>Heat conversion to cold</v></c><c r="V57" s="263" t="str"><f>Translation!A117</f><v>Subtotal</v></c><c r="W57" s="315" t="str"><f>Translation!A131</f><v>Storage</v></c><c r="X57" s="316"/><c r="Y57" s="314" t="str"><f>Translation!A134</f><v>External connection</v></c><c r="Z57" s="314"/><c r="AA57" s="280" t="str"><f>Translation!A137</f><v>Reexportation and external consumption</v></c><c r="AB57" s="263" t="str"><f>Translation!A117</f><v>Subtotal</v></c><c r="AC57" s="313"/><c r="AD57" s="263"/></row><row r="58" spans="2:32" s="51" customFormat="1" ht="69.75" customHeight="1" x14ac:dyDescent="0.25"><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63"/><c r="T58" s="312"/><c r="U58" s="312"/><c r="V58" s="263"/><c r="W58" s="110" t="str"><f>Translation!A132</f><v>Input to storage</v></c><c r="X58" s="110" t="str"><f>Translation!A133</f><v>Output from storage</v></c><c r="Y58" s="110" t="str"><f>Translation!A135</f><v>Import to island</v></c><c r="Z58" s="110" t="str"><f>Translation!A136</f><v>Export from island</v></c><c r="AA58" s="281"/><c r="AB58" s="263"/><c r="AC58" s="313"/><c r="AD58" s="263"/></row><row r="59" spans="2:32" s="51" customFormat="1" ht="15.75" x14ac:dyDescent="0.25"><c r="B59" s="184" t="str"><f>Translation!A124</f><v>Electricity</v></c><c r="C59" s="235"><v>103805.62440924562</v></c><c r="D59" s="235"><v>157191.37410542904</v></c><c r="E59" s="235"/><c r="F59" s="235"/><c r="G59" s="235"><v>0</v></c><c r="H59" s="235"><v>0</v></c><c r="I59" s="59"><v>260996.99851467466</v></c><c r="J59" s="235"><v>0</v></c><c r="K59" s="235"><v>82413.741768910972</v></c><c r="L59" s="235"><v>14000</v></c><c r="M59" s="235"><v>54942.720000000001</v></c><c r="N59" s="235"><v>31774.491000000002</v></c><c r="O59" s="235"><v>34339.199999999997</v></c><c r="P59" s="235"><v>0</v></c><c r="Q59" s="235"/><c r="R59" s="59"><v>217470.15276891098</v></c><c r="S59" s="59"><v>478467.15128358564</v></c><c r="T59" s="235"><v>0</v></c><c r="U59" s="235"/><c r="V59" s="59"><v>0</v></c><c r="W59" s="235"><v>0</v></c><c r="X59" s="235"><v>0</v></c><c r="Y59" s="235"><v>0</v></c><c r="Z59" s="235"><v>0</v></c><c r="AA59" s="186"><v>0</v></c><c r="AB59" s="59"><v>0</v></c><c r="AC59" s="64"><v>478467.15128358564</v></c><c r="AD59" s="187"><v>19138.686051343451</v></c></row><row r="60" spans="2:32" s="51" customFormat="1" ht="15.75" x14ac:dyDescent="0.2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 x14ac:dyDescent="0.2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 x14ac:dyDescent="0.25"><c r="B62" s="70" t="str"><f>Translation!A119</f><v>TOTAL</v></c><c r="C62" s="53"><f t="shared" ref="C62:AD62" si="0">SUM(C59:C61)</f><v>103805.62440924562</v></c><c r="D62" s="53"><f t="shared" si="0"/><v>157191.37410542904</v></c><c r="E62" s="53"><f t="shared" si="0"/><v>0</v></c><c r="F62" s="53"><f t="shared" si="0"/><v>0</v></c><c r="G62" s="53"><f t="shared" si="0"/><v>0</v></c><c r="H62" s="53"><f t="shared" si="0"/><v>0</v></c><c r="I62" s="53"><f t="shared" si="0"/><v>260996.99851467466</v></c><c r="J62" s="53"><f t="shared" si="0"/><v>0</v></c><c r="K62" s="53"><f t="shared" si="0"/><v>82413.741768910972</v></c><c r="L62" s="53"><f t="shared" si="0"/><v>14000</v></c><c r="M62" s="53"><f t="shared" si="0"/><v>54942.720000000001</v></c><c r="N62" s="53"><f t="shared" si="0"/><v>31774.491000000002</v></c><c r="O62" s="53"><f t="shared" si="0"/><v>34339.199999999997</v></c><c r="P62" s="53"><f t="shared" si="0"/><v>0</v></c><c r="Q62" s="53"><f t="shared" si="0"/><v>0</v></c><c r="R62" s="53"><f t="shared" si="0"/><v>217470.15276891098</v></c><c r="S62" s="53"><f t="shared" si="0"/><v>478467.15128358564</v></c><c r="T62" s="53"><f t="shared" si="0"/><v>0</v></c><c r="U62" s="53"><f t="shared" si="0"/><v>0</v></c><c r="V62" s="53"><f t="shared" si="0"/><v>0</v></c><c r="W62" s="53"><f t="shared" si="0"/><v>0</v></c><c r="X62" s="53"><f t="shared" si="0"/><v>0</v></c><c r="Y62" s="53"><f t="shared" si="0"/><v>0</v></c><c r="Z62" s="53"><f t="shared" si="0"/><v>0</v></c><c r="AA62" s="53"><f t="shared" si="0"/><v>0</v></c><c r="AB62" s="53"><f t="shared" si="0"/><v>0</v></c><c r="AC62" s="53"><f t="shared" si="0"/><v>478467.15128358564</v></c><c r="AD62" s="53"><f t="shared" si="0"/><v>19138.686051343451</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0" t="str"><f>Translation!A121</f><v>PRODUCTION SECTOR</v></c><c r="C66" s="308" t="str"><f>Translation!A143</f><v>PRIMARY ENERGY SOURCE</v></c><c r="D66" s="309"/><c r="E66" s="309"/><c r="F66" s="309"/><c r="G66" s="309"/><c r="H66" s="309"/><c r="I66" s="309"/><c r="J66" s="309"/><c r="K66" s="309"/><c r="L66" s="309"/><c r="M66" s="309"/><c r="N66" s="309"/><c r="O66" s="309"/><c r="P66" s="309"/><c r="Q66" s="309"/><c r="R66" s="309"/><c r="S66" s="310"/><c r="T66" s="304" t="str"><f>Translation!A128</f><v>Conversion losses from primary to secondary energy</v></c><c r="U66" s="57"/><c r="V66" s="57"/><c r="W66" s="68"/><c r="X66" s="57"/><c r="Y66" s="57"/><c r="Z66" s="57"/><c r="AA66" s="57"/><c r="AB66" s="57"/><c r="AC66" s="57"/><c r="AD66" s="57"/><c r="AE66" s="57"/></row><row r="67" spans="2:31" s="51" customFormat="1" ht="15" customHeight="1" x14ac:dyDescent="0.25"><c r="B67" s="281"/><c r="C67" s="308" t="str"><f>Translation!A99</f><v>Fossil fuels</v></c><c r="D67" s="309"/><c r="E67" s="309"/><c r="F67" s="309"/><c r="G67" s="309"/><c r="H67" s="309"/><c r="I67" s="310"/><c r="J67" s="308" t="str"><f>Translation!A108</f><v>Renewable energy sources</v></c><c r="K67" s="309"/><c r="L67" s="309"/><c r="M67" s="309"/><c r="N67" s="309"/><c r="O67" s="309"/><c r="P67" s="309"/><c r="Q67" s="309"/><c r="R67" s="310"/><c r="S67" s="307" t="str"><f>Translation!A119</f><v>TOTAL</v></c><c r="T67" s="305"/><c r="U67" s="57"/><c r="V67" s="57"/><c r="W67" s="68"/><c r="X67" s="57"/><c r="Y67" s="57"/><c r="Z67" s="57"/><c r="AA67" s="57"/><c r="AB67" s="57"/><c r="AC67" s="57"/><c r="AD67" s="57"/><c r="AE67" s="57"/></row><row r="68" spans="2:31" s="51" customFormat="1" ht="69.75" customHeight="1" x14ac:dyDescent="0.25"><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7"/><c r="T68" s="306"/><c r="U68" s="57"/><c r="V68" s="57"/><c r="W68" s="68"/><c r="X68" s="57"/><c r="Y68" s="57"/><c r="Z68" s="57"/><c r="AA68" s="57"/><c r="AB68" s="57"/><c r="AC68" s="57"/><c r="AD68" s="57"/><c r="AE68" s="57"/></row><row r="69" spans="2:31" s="51" customFormat="1" ht="15.75" x14ac:dyDescent="0.25"><c r="B69" s="184" t="str"><f>Translation!A124</f><v>Electricity</v></c><c r="C69" s="235"><v>305310.66002719296</v></c><c r="D69" s="235"><v>523971.24701809685</v></c><c r="E69" s="235"/><c r="F69" s="235"/><c r="G69" s="235"><v>0</v></c><c r="H69" s="235"><v>0</v></c><c r="I69" s="59"><v>829281.90704528987</v></c><c r="J69" s="185"><v>0</v></c><c r="K69" s="185"><v>82413.741768910972</v></c><c r="L69" s="185"><v>14000</v></c><c r="M69" s="185"><v>54942.720000000001</v></c><c r="N69" s="185"><v>31774.491000000002</v></c><c r="O69" s="235"><v>34339.199999999997</v></c><c r="P69" s="185"><v>0</v></c><c r="Q69" s="185"/><c r="R69" s="59"><v>217470.15276891098</v></c><c r="S69" s="59"><v>1046752.0598142009</v></c><c r="T69" s="71"><v>568284.90853061527</v></c><c r="U69" s="57"/><c r="V69" s="57"/><c r="W69" s="58"/><c r="X69" s="57"/><c r="Y69" s="57"/><c r="Z69" s="57"/><c r="AA69" s="57"/><c r="AB69" s="57"/><c r="AC69" s="57"/><c r="AD69" s="57"/><c r="AE69" s="57"/></row><row r="70" spans="2:31" s="51" customFormat="1" ht="15.75" x14ac:dyDescent="0.2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 x14ac:dyDescent="0.2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 x14ac:dyDescent="0.25"><c r="B72" s="70" t="str"><f>Translation!A119</f><v>TOTAL</v></c><c r="C72" s="53"><f t="shared" ref="C72:S72" si="1">SUM(C69:C71)</f><v>305310.66002719296</v></c><c r="D72" s="53"><f t="shared" si="1"/><v>523971.24701809685</v></c><c r="E72" s="53"><f t="shared" si="1"/><v>0</v></c><c r="F72" s="53"><f t="shared" si="1"/><v>0</v></c><c r="G72" s="53"><f t="shared" si="1"/><v>0</v></c><c r="H72" s="53"><f t="shared" si="1"/><v>0</v></c><c r="I72" s="53"><f t="shared" si="1"/><v>829281.90704528987</v></c><c r="J72" s="53"><f t="shared" si="1"/><v>0</v></c><c r="K72" s="53"><f t="shared" si="1"/><v>82413.741768910972</v></c><c r="L72" s="53"><f t="shared" si="1"/><v>14000</v></c><c r="M72" s="53"><f t="shared" si="1"/><v>54942.720000000001</v></c><c r="N72" s="53"><f t="shared" si="1"/><v>31774.491000000002</v></c><c r="O72" s="53"><f t="shared" si="1"/><v>34339.199999999997</v></c><c r="P72" s="53"><f t="shared" si="1"/><v>0</v></c><c r="Q72" s="53"><f t="shared" si="1"/><v>0</v></c><c r="R72" s="53"><f t="shared" si="1"/><v>217470.15276891098</v></c><c r="S72" s="53"><f t="shared" si="1"/><v>1046752.0598142009</v></c><c r="T72" s="71"><f>S72-AC62+AB62</f><v>568284.90853061527</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23" t="str"><f>Translation!A123</f><v>Energy product</v></c><c r="C76" s="282" t="str"><f>Translation!A143</f><v>PRIMARY ENERGY SOURCE</v></c><c r="D76" s="283"/><c r="E76" s="283"/><c r="F76" s="283"/><c r="G76" s="283"/><c r="H76" s="283"/><c r="I76" s="283"/><c r="J76" s="283"/><c r="K76" s="283"/><c r="L76" s="283"/><c r="M76" s="283"/><c r="N76" s="283"/><c r="O76" s="283"/><c r="P76" s="283"/><c r="Q76" s="283"/><c r="R76" s="283"/><c r="S76" s="283"/><c r="T76" s="283"/><c r="U76" s="283"/><c r="V76" s="283"/><c r="W76" s="283"/><c r="X76" s="283"/><c r="Y76" s="284"/></row><row r="77" spans="2:31" s="51" customFormat="1" ht="15" customHeight="1" x14ac:dyDescent="0.25"><c r="B77" s="324"/><c r="C77" s="282" t="str"><f>Translation!A99</f><v>Fossil fuels</v></c><c r="D77" s="283"/><c r="E77" s="283"/><c r="F77" s="283"/><c r="G77" s="283"/><c r="H77" s="283"/><c r="I77" s="284"/><c r="J77" s="282" t="str"><f>Translation!A108</f><v>Renewable energy sources</v></c><c r="K77" s="283"/><c r="L77" s="283"/><c r="M77" s="283"/><c r="N77" s="283"/><c r="O77" s="283"/><c r="P77" s="283"/><c r="Q77" s="283"/><c r="R77" s="284"/><c r="S77" s="301" t="str"><f>Translation!A124</f><v>Electricity</v></c><c r="T77" s="302"/><c r="U77" s="302"/><c r="V77" s="303"/><c r="W77" s="70" t="str"><f>Translation!A125</f><v>Heat</v></c><c r="X77" s="70" t="str"><f>Translation!A126</f><v>Cold</v></c><c r="Y77" s="280" t="str"><f>Translation!A119</f><v>TOTAL</v></c></row><row r="78" spans="2:31" s="51" customFormat="1" ht="46.5" customHeight="1" x14ac:dyDescent="0.25"><c r="B78" s="325"/><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81"/></row><row r="79" spans="2:31" s="51" customFormat="1" ht="15.75" x14ac:dyDescent="0.25"><c r="B79" s="107" t="str"><f>Translation!A119</f><v>TOTAL</v></c><c r="C79" s="186"><f t="shared" ref="C79:H79" si="2">G48+C72</f><v>314224.3567003904</v></c><c r="D79" s="186"><f t="shared" si="2"/><v>980919.83338153642</v></c><c r="E79" s="186"><f t="shared" si="2"/><v>356710.12269072549</v></c><c r="F79" s="186"><f t="shared" si="2"/><v>31341.548822778761</v></c><c r="G79" s="186"><f t="shared" si="2"/><v>0</v></c><c r="H79" s="186"><f t="shared" si="2"/><v>0</v></c><c r="I79" s="53"><f>SUM(C79:H79)</f><v>1683195.8615954309</v></c><c r="J79" s="186"><f t="shared" ref="J79:O79" si="3">N48+J72</f><v>0</v></c><c r="K79" s="186"><f t="shared" si="3"/><v>82413.741768910972</v></c><c r="L79" s="186"><f t="shared" si="3"/><v>82230.120935435785</v></c><c r="M79" s="186"><f t="shared" si="3"/><v>54942.720000000001</v></c><c r="N79" s="186"><f t="shared" si="3"/><v>31774.491000000002</v></c><c r="O79" s="186"><f t="shared" si="3"/><v>126919.96205809237</v></c><c r="P79" s="186"><f>P72</f><v>0</v></c><c r="Q79" s="186"><f>Q72</f><v>0</v></c><c r="R79" s="53"><f>SUM(J79:Q79)</f><v>378281.03576243913</v></c><c r="S79" s="186"><f>Y62</f><v>0</v></c><c r="T79" s="186"><f>Z62</f><v>0</v></c><c r="U79" s="186"><f>$C$49+$C$50+$C$51</f><v>0</v></c><c r="V79" s="53"><f>S79-T79-U79</f><v>0</v></c><c r="W79" s="186"><f>$D$49+$D$50+$D$51</f><v>0</v></c><c r="X79" s="186"><f>$E$49+$E$50+$E$51</f><v>0</v></c><c r="Y79" s="53"><f>I79+R79+V79-W79-X79</f><v>2061476.8973578699</v></c></row><row r="80" spans="2:31" s="55" customFormat="1" ht="15" x14ac:dyDescent="0.25"><c r="B80" s="74"/></row><row r="81" spans="1:32" s="55" customFormat="1" ht="15" x14ac:dyDescent="0.25"><c r="B81" s="74"/></row><row r="82" spans="1:32" s="85" customFormat="1" ht="31.5" x14ac:dyDescent="0.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0" t="str"><f>Translation!A121</f><v>PRODUCTION SECTOR</v></c><c r="C83" s="308" t="str"><f>Translation!A143</f><v>PRIMARY ENERGY SOURCE</v></c><c r="D83" s="309"/><c r="E83" s="309"/><c r="F83" s="309"/><c r="G83" s="309"/><c r="H83" s="309"/><c r="I83" s="309"/><c r="J83" s="309"/><c r="K83" s="309"/><c r="L83" s="309"/><c r="M83" s="309"/><c r="N83" s="309"/><c r="O83" s="309"/><c r="P83" s="309"/><c r="Q83" s="309"/><c r="R83" s="309"/><c r="S83" s="310"/><c r="T83" s="68"/><c r="V83" s="57"/><c r="W83" s="57"/><c r="X83" s="68"/><c r="Y83" s="57"/><c r="Z83" s="57"/><c r="AA83" s="57"/><c r="AB83" s="57"/><c r="AC83" s="57"/><c r="AD83" s="57"/><c r="AE83" s="57"/><c r="AF83" s="57"/></row><row r="84" spans="1:32" s="51" customFormat="1" ht="15" customHeight="1" x14ac:dyDescent="0.25"><c r="B84" s="281"/><c r="C84" s="308" t="str"><f>Translation!A99</f><v>Fossil fuels</v></c><c r="D84" s="309"/><c r="E84" s="309"/><c r="F84" s="309"/><c r="G84" s="309"/><c r="H84" s="309"/><c r="I84" s="310"/><c r="J84" s="308" t="str"><f>Translation!A108</f><v>Renewable energy sources</v></c><c r="K84" s="309"/><c r="L84" s="309"/><c r="M84" s="309"/><c r="N84" s="309"/><c r="O84" s="309"/><c r="P84" s="309"/><c r="Q84" s="309"/><c r="R84" s="310"/><c r="S84" s="307" t="str"><f>Translation!A119</f><v>TOTAL</v></c><c r="T84" s="68"/><c r="V84" s="57"/><c r="W84" s="57"/><c r="X84" s="68"/><c r="Y84" s="57"/><c r="Z84" s="57"/><c r="AA84" s="57"/><c r="AB84" s="57"/><c r="AC84" s="57"/><c r="AD84" s="57"/><c r="AE84" s="57"/><c r="AF84" s="57"/></row><row r="85" spans="1:32" s="51" customFormat="1" ht="69.75" customHeight="1" x14ac:dyDescent="0.25"><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7"/><c r="T85" s="68"/><c r="V85" s="57"/><c r="W85" s="57"/><c r="X85" s="68"/><c r="Y85" s="57"/><c r="Z85" s="57"/><c r="AA85" s="57"/><c r="AB85" s="57"/><c r="AC85" s="57"/><c r="AD85" s="57"/><c r="AE85" s="57"/><c r="AF85" s="57"/></row><row r="86" spans="1:32" s="51" customFormat="1" ht="15.75" x14ac:dyDescent="0.2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0.314726507713885</v></c><c r="J86" s="188" t="str"><f t="shared" si="4"/><v>-</v></c><c r="K86" s="188"><f t="shared" si="4"/><v>1</v></c><c r="L86" s="188"><f t="shared" si="4"/><v>1</v></c><c r="M86" s="188"><f t="shared" si="4"/><v>1</v></c><c r="N86" s="188"><f t="shared" si="4"/><v>1</v></c><c r="O86" s="188"><f t="shared" si="4"/><v>1</v></c><c r="P86" s="188" t="str"><f t="shared" si="4"/><v>-</v></c><c r="Q86" s="188" t="s"><v>522</v></c><c r="R86" s="67"><f t="shared" ref="R86:S88" si="5">IF(R69&gt;0,R59/R69,"-")</f><v>1</v></c><c r="S86" s="67"><f t="shared" si="5"/><v>0.45709692834854687</v></c><c r="T86" s="58"/><c r="V86" s="57"/><c r="W86" s="57"/><c r="X86" s="58"/><c r="Y86" s="57"/><c r="Z86" s="57"/><c r="AA86" s="57"/><c r="AB86" s="57"/><c r="AC86" s="57"/><c r="AD86" s="57"/><c r="AE86" s="57"/><c r="AF86" s="57"/></row><row r="87" spans="1:32" s="51" customFormat="1" ht="15.75" x14ac:dyDescent="0.2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 x14ac:dyDescent="0.2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RESULTS OF EMISSION INVENTORY</v></c><c r="C90" s="124"/><c r="D90" s="125"/><c r="E90" s="124"/><c r="F90" s="125"/><c r="G90" s="124"/><c r="H90" s="125"/><c r="I90" s="124"/><c r="J90" s="125"/><c r="K90" s="142"/><c r="L90" s="142"/><c r="M90" s="142"/><c r="N90" s="142"/></row><row r="91" spans="1:32" s="85" customFormat="1" ht="31.5" x14ac:dyDescent="0.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11" t="str"><f>Translation!A56</f><v>DEMAND SECTOR</v></c><c r="C92" s="285" t="str"><f>Translation!A94</f><v>ENERGY FOR FINAL USE</v></c><c r="D92" s="286"/><c r="E92" s="286"/><c r="F92" s="286"/><c r="G92" s="286"/><c r="H92" s="286"/><c r="I92" s="286"/><c r="J92" s="286"/><c r="K92" s="286"/><c r="L92" s="286"/><c r="M92" s="286"/><c r="N92" s="286"/><c r="O92" s="286"/><c r="P92" s="286"/><c r="Q92" s="286"/><c r="R92" s="286"/><c r="S92" s="286"/><c r="T92" s="286"/><c r="U92" s="287"/></row><row r="93" spans="1:32" s="51" customFormat="1" ht="18" customHeight="1" x14ac:dyDescent="0.25"><c r="B93" s="312"/><c r="C93" s="285" t="str"><f>Translation!A95</f><v>Centralized energy services</v></c><c r="D93" s="286"/><c r="E93" s="286"/><c r="F93" s="287"/><c r="G93" s="285" t="str"><f>Translation!A99</f><v>Fossil fuels</v></c><c r="H93" s="286"/><c r="I93" s="286"/><c r="J93" s="286"/><c r="K93" s="286"/><c r="L93" s="286"/><c r="M93" s="287"/><c r="N93" s="285" t="str"><f>Translation!A106</f><v>Renewable energy sources (excluding electricity and heat sold to public networks)</v></c><c r="O93" s="286"/><c r="P93" s="286"/><c r="Q93" s="286"/><c r="R93" s="286"/><c r="S93" s="286"/><c r="T93" s="287"/><c r="U93" s="294" t="str"><f>Translation!A119</f><v>TOTAL</v></c></row><row r="94" spans="1:32" s="51" customFormat="1" ht="67.5" customHeight="1" x14ac:dyDescent="0.25"><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96"/></row><row r="95" spans="1:32" s="21" customFormat="1" ht="15.75" x14ac:dyDescent="0.25"><c r="A95" s="22"/><c r="B95" s="66" t="str"><f>Translation!A60</f><v>RESIDENTIAL</v></c><c r="C95" s="64"><f>SUM(C96:C104)</f><v>105918.67039712064</v></c><c r="D95" s="64"><f>SUM(D96:D104)</f><v>0</v></c><c r="E95" s="64"><f>SUM(E96:E104)</f><v>0</v></c><c r="F95" s="64"><f t="shared" ref="F95:F126" si="8">SUM(C95:E95)</f><v>105918.67039712064</v></c><c r="G95" s="64"><f t="shared" ref="G95:L95" si="9">SUM(G96:G104)</f><v>0</v></c><c r="H95" s="64"><f t="shared" si="9"/><v>38169.940681058069</v></c><c r="I95" s="64"><f t="shared" si="9"/><v>0</v></c><c r="J95" s="64"><f t="shared" si="9"/><v>7207.6291652434347</v></c><c r="K95" s="64"><f t="shared" si="9"/><v>0</v></c><c r="L95" s="64"><f t="shared" si="9"/><v>0</v></c><c r="M95" s="64"><f t="shared" ref="M95:M126" si="10">SUM(G95:L95)</f><v>45377.569846301507</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151296.24024342216</v></c></row><row r="96" spans="1:32" s="21" customFormat="1" ht="15.75" x14ac:dyDescent="0.25"><c r="A96" s="22"/><c r="B96" s="182" t="str"><f>Translation!A61</f><v>Hot water</v></c><c r="C96" s="185"><f t="shared" ref="C96:C104" si="14">IF(AND(C$48&gt;0,($S$133+$V$143)&gt;0), ($S$133+$V$143)/C$48,0)*C18</f><v>12770.555283984251</v></c><c r="D96" s="185"><f t="shared" ref="D96:D104" si="15">IF(AND(D$48&gt;0,$S$134&gt;0), ($S$134)/D$48,0)*D18</f><v>0</v></c><c r="E96" s="185"><f t="shared" ref="E96:E104" si="16">IF(AND(E$48&gt;0,$S$135&gt;0), ($S$135)/E$48,0)*E18</f><v>0</v></c><c r="F96" s="64"><f t="shared" si="8"/><v>12770.555283984251</v></c><c r="G96" s="185"><f>'CO2 factors'!C$7*G18</f><v>0</v></c><c r="H96" s="185"><f>'CO2 factors'!D$7*H18</f><v>5016.7178913139687</v></c><c r="I96" s="185"><f>'CO2 factors'!E$7*I18</f><v>0</v></c><c r="J96" s="185"><f>'CO2 factors'!F$7*J18</f><v>0</v></c><c r="K96" s="185"><f>'CO2 factors'!G$7*K18</f><v>0</v></c><c r="L96" s="185"><f>'CO2 factors'!H$7*L18</f><v>0</v></c><c r="M96" s="64"><f t="shared" si="10"/><v>5016.7178913139687</v></c><c r="N96" s="185"><f>'CO2 factors'!J$7*N18</f><v>0</v></c><c r="O96" s="185"><f>'CO2 factors'!K$7*O18</f><v>0</v></c><c r="P96" s="185"><f>'CO2 factors'!L$7*P18</f><v>0</v></c><c r="Q96" s="185"><f>'CO2 factors'!M$7*Q18</f><v>0</v></c><c r="R96" s="185"><f>'CO2 factors'!N$7*R18</f><v>0</v></c><c r="S96" s="185"><f>'CO2 factors'!O$7*S18</f><v>0</v></c><c r="T96" s="64"><f t="shared" si="12"/><v>0</v></c><c r="U96" s="64"><f t="shared" si="13"/><v>17787.273175298222</v></c></row><row r="97" spans="1:21" s="21" customFormat="1" ht="15.75" x14ac:dyDescent="0.25"><c r="A97" s="22"/><c r="B97" s="182" t="str"><f>Translation!A62</f><v>Heating and cooling</v></c><c r="C97" s="185"><f t="shared" si="14"/><v>48531.471599003606</v></c><c r="D97" s="185"><f t="shared" si="15"/><v>0</v></c><c r="E97" s="185"><f t="shared" si="16"/><v>0</v></c><c r="F97" s="64"><f t="shared" si="8"/><v>48531.471599003606</v></c><c r="G97" s="185"><f>'CO2 factors'!C$7*G19</f><v>0</v></c><c r="H97" s="185"><f>'CO2 factors'!D$7*H19</f><v>33153.222789744097</v></c><c r="I97" s="185"><f>'CO2 factors'!E$7*I19</f><v>0</v></c><c r="J97" s="185"><f>'CO2 factors'!F$7*J19</f><v>4570.2890052804205</v></c><c r="K97" s="185"><f>'CO2 factors'!G$7*K19</f><v>0</v></c><c r="L97" s="185"><f>'CO2 factors'!H$7*L19</f><v>0</v></c><c r="M97" s="64"><f t="shared" si="10"/><v>37723.511795024519</v></c><c r="N97" s="185"><f>'CO2 factors'!J$7*N19</f><v>0</v></c><c r="O97" s="185"><f>'CO2 factors'!K$7*O19</f><v>0</v></c><c r="P97" s="185"><f>'CO2 factors'!L$7*P19</f><v>0</v></c><c r="Q97" s="185"><f>'CO2 factors'!M$7*Q19</f><v>0</v></c><c r="R97" s="185"><f>'CO2 factors'!N$7*R19</f><v>0</v></c><c r="S97" s="185"><f>'CO2 factors'!O$7*S19</f><v>0</v></c><c r="T97" s="64"><f t="shared" si="12"/><v>0</v></c><c r="U97" s="64"><f t="shared" si="13"/><v>86254.983394028124</v></c></row><row r="98" spans="1:21" s="21" customFormat="1" ht="15.75" x14ac:dyDescent="0.25"><c r="A98" s="22"/><c r="B98" s="182" t="str"><f>Translation!A63</f><v>Lighting</v></c><c r="C98" s="185"><f t="shared" si="14"/><v>11235.304910396208</v></c><c r="D98" s="185"><f t="shared" si="15"/><v>0</v></c><c r="E98" s="185"><f t="shared" si="16"/><v>0</v></c><c r="F98" s="64"><f t="shared" si="8"/><v>11235.304910396208</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11235.304910396208</v></c></row><row r="99" spans="1:21" s="21" customFormat="1" ht="15.75" x14ac:dyDescent="0.25"><c r="A99" s="22"/><c r="B99" s="182" t="str"><f>Translation!A64</f><v>Cooking</v></c><c r="C99" s="185"><f t="shared" si="14"/><v>8974.7230524304323</v></c><c r="D99" s="185"><f t="shared" si="15"/><v>0</v></c><c r="E99" s="185"><f t="shared" si="16"/><v>0</v></c><c r="F99" s="64"><f t="shared" si="8"/><v>8974.7230524304323</v></c><c r="G99" s="185"><f>'CO2 factors'!C$7*G21</f><v>0</v></c><c r="H99" s="185"><f>'CO2 factors'!D$7*H21</f><v>0</v></c><c r="I99" s="185"><f>'CO2 factors'!E$7*I21</f><v>0</v></c><c r="J99" s="185"><f>'CO2 factors'!F$7*J21</f><v>2637.3401599630142</v></c><c r="K99" s="185"><f>'CO2 factors'!G$7*K21</f><v>0</v></c><c r="L99" s="185"><f>'CO2 factors'!H$7*L21</f><v>0</v></c><c r="M99" s="64"><f t="shared" si="10"/><v>2637.3401599630142</v></c><c r="N99" s="185"><f>'CO2 factors'!J$7*N21</f><v>0</v></c><c r="O99" s="185"><f>'CO2 factors'!K$7*O21</f><v>0</v></c><c r="P99" s="185"><f>'CO2 factors'!L$7*P21</f><v>0</v></c><c r="Q99" s="185"><f>'CO2 factors'!M$7*Q21</f><v>0</v></c><c r="R99" s="185"><f>'CO2 factors'!N$7*R21</f><v>0</v></c><c r="S99" s="185"><f>'CO2 factors'!O$7*S21</f><v>0</v></c><c r="T99" s="64"><f t="shared" si="12"/><v>0</v></c><c r="U99" s="64"><f t="shared" si="13"/><v>11612.063212393447</v></c></row><row r="100" spans="1:21" s="21" customFormat="1" ht="15.75" x14ac:dyDescent="0.25"><c r="A100" s="22"/><c r="B100" s="182" t="str"><f>Translation!A65</f><v>Refrigerator and freezers</v></c><c r="C100" s="185"><f t="shared" si="14"/><v>12596.102529726926</v></c><c r="D100" s="185"><f t="shared" si="15"/><v>0</v></c><c r="E100" s="185"><f t="shared" si="16"/><v>0</v></c><c r="F100" s="64"><f t="shared" si="8"/><v>12596.102529726926</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12596.102529726926</v></c></row><row r="101" spans="1:21" s="21" customFormat="1" ht="15.75" x14ac:dyDescent="0.25"><c r="A101" s="22"/><c r="B101" s="182" t="str"><f>Translation!A66</f><v>Laundry machines and dryers</v></c><c r="C101" s="185"><f t="shared" si="14"/><v>766.61672699648864</v></c><c r="D101" s="185"><f t="shared" si="15"/><v>0</v></c><c r="E101" s="185"><f t="shared" si="16"/><v>0</v></c><c r="F101" s="64"><f t="shared" si="8"/><v>766.61672699648864</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766.61672699648864</v></c></row><row r="102" spans="1:21" s="21" customFormat="1" ht="15.75" x14ac:dyDescent="0.25"><c r="A102" s="22"/><c r="B102" s="182" t="str"><f>Translation!A67</f><v>Dish washing</v></c><c r="C102" s="185"><f t="shared" si="14"/><v>1073.263417795084</v></c><c r="D102" s="185"><f t="shared" si="15"/><v>0</v></c><c r="E102" s="185"><f t="shared" si="16"/><v>0</v></c><c r="F102" s="64"><f t="shared" si="8"/><v>1073.263417795084</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1073.263417795084</v></c></row><row r="103" spans="1:21" s="21" customFormat="1" ht="15.75" x14ac:dyDescent="0.25"><c r="A103" s="22"/><c r="B103" s="182" t="str"><f>Translation!A68</f><v>Tv sets</v></c><c r="C103" s="185"><f t="shared" si="14"/><v>997.19145027004834</v></c><c r="D103" s="185"><f t="shared" si="15"/><v>0</v></c><c r="E103" s="185"><f t="shared" si="16"/><v>0</v></c><c r="F103" s="64"><f t="shared" si="8"/><v>997.19145027004834</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997.19145027004834</v></c></row><row r="104" spans="1:21" s="21" customFormat="1" ht="15.75" x14ac:dyDescent="0.25"><c r="A104" s="22"/><c r="B104" s="182" t="str"><f>Translation!A69</f><v>Other electric appliances</v></c><c r="C104" s="185"><f t="shared" si="14"/><v>8973.4414265176074</v></c><c r="D104" s="185"><f t="shared" si="15"/><v>0</v></c><c r="E104" s="185"><f t="shared" si="16"/><v>0</v></c><c r="F104" s="64"><f t="shared" si="8"/><v>8973.4414265176074</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8973.4414265176074</v></c></row><row r="105" spans="1:21" s="21" customFormat="1" ht="15.75" x14ac:dyDescent="0.25"><c r="A105" s="22"/><c r="B105" s="66" t="str"><f>Translation!A70</f><v>PRIMARY SECTOR</v></c><c r="C105" s="64"><f>SUM(C106:C107)</f><v>9243.2190504426344</v></c><c r="D105" s="64"><f>SUM(D106:D107)</f><v>0</v></c><c r="E105" s="64"><f>SUM(E106:E107)</f><v>0</v></c><c r="F105" s="64"><f t="shared" si="8"/><v>9243.2190504426344</v></c><c r="G105" s="64"><f t="shared" ref="G105:L105" si="17">SUM(G106:G107)</f><v>0</v></c><c r="H105" s="64"><f t="shared" si="17"/><v>911.77204093667797</v></c><c r="I105" s="64"><f t="shared" si="17"/><v>0</v></c><c r="J105" s="64"><f t="shared" si="17"/><v>0</v></c><c r="K105" s="64"><f t="shared" si="17"/><v>0</v></c><c r="L105" s="64"><f t="shared" si="17"/><v>0</v></c><c r="M105" s="64"><f t="shared" si="10"/><v>911.77204093667797</v></c><c r="N105" s="64"><f t="shared" ref="N105:S105" si="18">SUM(N106:N107)</f><v>0</v></c><c r="O105" s="64"><f t="shared" si="18"/><v>0</v></c><c r="P105" s="64"><f t="shared" si="18"/><v>0</v></c><c r="Q105" s="64"><f t="shared" si="18"/><v>0</v></c><c r="R105" s="64"><f t="shared" si="18"/><v>0</v></c><c r="S105" s="64"><f t="shared" si="18"/><v>0</v></c><c r="T105" s="64"><f t="shared" si="12"/><v>0</v></c><c r="U105" s="64"><f t="shared" si="13"/><v>10154.991091379312</v></c></row><row r="106" spans="1:21" s="21" customFormat="1" ht="15.75" x14ac:dyDescent="0.25"><c r="A106" s="22"/><c r="B106" s="183" t="str"><f>Translation!A71</f><v>Agriculture, forestry and fishing</v></c><c r="C106" s="185"><f>IF(AND(C$48&gt;0,($S$133+$V$143)&gt;0), ($S$133+$V$143)/C$48,0)*C28</f><v>9243.2190504426344</v></c><c r="D106" s="185"><f>IF(AND(D$48&gt;0,$S$134&gt;0), ($S$134)/D$48,0)*D28</f><v>0</v></c><c r="E106" s="185"><f>IF(AND(E$48&gt;0,$S$135&gt;0), ($S$135)/E$48,0)*E28</f><v>0</v></c><c r="F106" s="64"><f t="shared" si="8"/><v>9243.2190504426344</v></c><c r="G106" s="185"><f>'CO2 factors'!C$7*G28</f><v>0</v></c><c r="H106" s="185"><f>'CO2 factors'!D$7*H28</f><v>911.77204093667797</v></c><c r="I106" s="185"><f>'CO2 factors'!E$7*I28</f><v>0</v></c><c r="J106" s="185"><f>'CO2 factors'!F$7*J28</f><v>0</v></c><c r="K106" s="185"><f>'CO2 factors'!G$7*K28</f><v>0</v></c><c r="L106" s="185"><f>'CO2 factors'!H$7*L28</f><v>0</v></c><c r="M106" s="64"><f t="shared" si="10"/><v>911.77204093667797</v></c><c r="N106" s="185"><f>'CO2 factors'!J$7*N28</f><v>0</v></c><c r="O106" s="185"><f>'CO2 factors'!K$7*O28</f><v>0</v></c><c r="P106" s="185"><f>'CO2 factors'!L$7*P28</f><v>0</v></c><c r="Q106" s="185"><f>'CO2 factors'!M$7*Q28</f><v>0</v></c><c r="R106" s="185"><f>'CO2 factors'!N$7*R28</f><v>0</v></c><c r="S106" s="185"><f>'CO2 factors'!O$7*S28</f><v>0</v></c><c r="T106" s="64"><f t="shared" si="12"/><v>0</v></c><c r="U106" s="64"><f t="shared" si="13"/><v>10154.991091379312</v></c></row><row r="107" spans="1:21" s="21" customFormat="1" ht="15.75" x14ac:dyDescent="0.2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 x14ac:dyDescent="0.25"><c r="A108" s="22"/><c r="B108" s="61" t="str"><f>Translation!A73</f><v>SECONDARY SECTOR</v></c><c r="C108" s="64"><f>SUM(C109:C111)</f><v>10977.668721595754</v></c><c r="D108" s="64"><f>SUM(D109:D111)</f><v>0</v></c><c r="E108" s="64"><f>SUM(E109:E111)</f><v>0</v></c><c r="F108" s="64"><f t="shared" si="8"/><v>10977.668721595754</v></c><c r="G108" s="64"><f t="shared" ref="G108:L108" si="19">SUM(G109:G111)</f><v>2486.9213718220781</v></c><c r="H108" s="64"><f t="shared" si="19"/><v>2487.5441095348633</v></c><c r="I108" s="64"><f t="shared" si="19"/><v>0</v></c><c r="J108" s="64"><f t="shared" si="19"/><v>225.68152799149811</v></c><c r="K108" s="64"><f t="shared" si="19"/><v>0</v></c><c r="L108" s="64"><f t="shared" si="19"/><v>0</v></c><c r="M108" s="64"><f t="shared" si="10"/><v>5200.1470093484395</v></c><c r="N108" s="64"><f t="shared" ref="N108:S108" si="20">SUM(N109:N111)</f><v>0</v></c><c r="O108" s="64"><f t="shared" si="20"/><v>0</v></c><c r="P108" s="64"><f t="shared" si="20"/><v>0</v></c><c r="Q108" s="64"><f t="shared" si="20"/><v>0</v></c><c r="R108" s="64"><f t="shared" si="20"/><v>0</v></c><c r="S108" s="64"><f t="shared" si="20"/><v>0</v></c><c r="T108" s="64"><f t="shared" si="12"/><v>0</v></c><c r="U108" s="64"><f t="shared" si="13"/><v>16177.815730944192</v></c></row><row r="109" spans="1:21" s="21" customFormat="1" ht="15.75" x14ac:dyDescent="0.25"><c r="A109" s="22"/><c r="B109" s="183" t="str"><f>Translation!A74</f><v>Manufacturing</v></c><c r="C109" s="185"><f>IF(AND(C$48&gt;0,($S$133+$V$143)&gt;0), ($S$133+$V$143)/C$48,0)*C31</f><v>5863.1005576915059</v></c><c r="D109" s="185"><f>IF(AND(D$48&gt;0,$S$134&gt;0), ($S$134)/D$48,0)*D31</f><v>0</v></c><c r="E109" s="185"><f>IF(AND(E$48&gt;0,$S$135&gt;0), ($S$135)/E$48,0)*E31</f><v>0</v></c><c r="F109" s="64"><f t="shared" si="8"/><v>5863.1005576915059</v></c><c r="G109" s="185"><f>'CO2 factors'!C$7*G31</f><v>1865.1910288665583</v></c><c r="H109" s="185"><f>'CO2 factors'!D$7*H31</f><v>1865.6580821511475</v></c><c r="I109" s="185"><f>'CO2 factors'!E$7*I31</f><v>0</v></c><c r="J109" s="185"><f>'CO2 factors'!F$7*J31</f><v>225.68152799149811</v></c><c r="K109" s="185"><f>'CO2 factors'!G$7*K31</f><v>0</v></c><c r="L109" s="185"><f>'CO2 factors'!H$7*L31</f><v>0</v></c><c r="M109" s="64"><f t="shared" si="10"/><v>3956.5306390092037</v></c><c r="N109" s="185"><f>'CO2 factors'!J$7*N31</f><v>0</v></c><c r="O109" s="185"><f>'CO2 factors'!K$7*O31</f><v>0</v></c><c r="P109" s="185"><f>'CO2 factors'!L$7*P31</f><v>0</v></c><c r="Q109" s="185"><f>'CO2 factors'!M$7*Q31</f><v>0</v></c><c r="R109" s="185"><f>'CO2 factors'!N$7*R31</f><v>0</v></c><c r="S109" s="185"><f>'CO2 factors'!O$7*S31</f><v>0</v></c><c r="T109" s="64"><f t="shared" si="12"/><v>0</v></c><c r="U109" s="64"><f t="shared" si="13"/><v>9819.6311967007096</v></c></row><row r="110" spans="1:21" s="21" customFormat="1" ht="30" x14ac:dyDescent="0.25"><c r="A110" s="22"/><c r="B110" s="183" t="str"><f>Translation!A75</f><v>Water supply, sewerage, waste management and remediation activities</v></c><c r="C110" s="185"><f>IF(AND(C$48&gt;0,($S$133+$V$143)&gt;0), ($S$133+$V$143)/C$48,0)*C32</f><v>3160.2013113404123</v></c><c r="D110" s="185"><f>IF(AND(D$48&gt;0,$S$134&gt;0), ($S$134)/D$48,0)*D32</f><v>0</v></c><c r="E110" s="185"><f>IF(AND(E$48&gt;0,$S$135&gt;0), ($S$135)/E$48,0)*E32</f><v>0</v></c><c r="F110" s="64"><f t="shared" si="8"/><v>3160.2013113404123</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3160.2013113404123</v></c></row><row r="111" spans="1:21" s="21" customFormat="1" ht="15.75" x14ac:dyDescent="0.25"><c r="A111" s="22"/><c r="B111" s="183" t="str"><f>Translation!A76</f><v>Construction</v></c><c r="C111" s="185"><f>IF(AND(C$48&gt;0,($S$133+$V$143)&gt;0), ($S$133+$V$143)/C$48,0)*C33</f><v>1954.366852563835</v></c><c r="D111" s="185"><f>IF(AND(D$48&gt;0,$S$134&gt;0), ($S$134)/D$48,0)*D33</f><v>0</v></c><c r="E111" s="185"><f>IF(AND(E$48&gt;0,$S$135&gt;0), ($S$135)/E$48,0)*E33</f><v>0</v></c><c r="F111" s="64"><f t="shared" si="8"/><v>1954.366852563835</v></c><c r="G111" s="75"><f>'CO2 factors'!C$7*G33</f><v>621.73034295551952</v></c><c r="H111" s="75"><f>'CO2 factors'!D$7*H33</f><v>621.88602738371583</v></c><c r="I111" s="75"><f>'CO2 factors'!E$7*I33</f><v>0</v></c><c r="J111" s="75"><f>'CO2 factors'!F$7*J33</f><v>0</v></c><c r="K111" s="75"><f>'CO2 factors'!G$7*K33</f><v>0</v></c><c r="L111" s="75"><f>'CO2 factors'!H$7*L33</f><v>0</v></c><c r="M111" s="64"><f t="shared" si="10"/><v>1243.6163703392353</v></c><c r="N111" s="75"><f>'CO2 factors'!J$7*N33</f><v>0</v></c><c r="O111" s="75"><f>'CO2 factors'!K$7*O33</f><v>0</v></c><c r="P111" s="75"><f>'CO2 factors'!L$7*P33</f><v>0</v></c><c r="Q111" s="75"><f>'CO2 factors'!M$7*Q33</f><v>0</v></c><c r="R111" s="75"><f>'CO2 factors'!N$7*R33</f><v>0</v></c><c r="S111" s="75"><f>'CO2 factors'!O$7*S33</f><v>0</v></c><c r="T111" s="64"><f t="shared" si="12"/><v>0</v></c><c r="U111" s="64"><f t="shared" si="13"/><v>3197.9832229030703</v></c></row><row r="112" spans="1:21" s="21" customFormat="1" ht="15.75" x14ac:dyDescent="0.25"><c r="A112" s="22"/><c r="B112" s="61" t="str"><f>Translation!A77</f><v>TERTIARY SECTOR</v></c><c r="C112" s="64"><f>SUM(C113:C120)</f><v>54229.806514026852</v></c><c r="D112" s="64"><f>SUM(D113:D120)</f><v>0</v></c><c r="E112" s="64"><f>SUM(E113:E120)</f><v>0</v></c><c r="F112" s="64"><f t="shared" si="8"/><v>54229.806514026852</v></c><c r="G112" s="64"><f t="shared" ref="G112:L112" si="21">SUM(G113:G120)</f><v>0</v></c><c r="H112" s="64"><f t="shared" si="21"/><v>10508.604840539574</v></c><c r="I112" s="64"><f t="shared" si="21"/><v>0</v></c><c r="J112" s="64"><f t="shared" si="21"/><v>88.661024231970643</v></c><c r="K112" s="64"><f t="shared" si="21"/><v>0</v></c><c r="L112" s="64"><f t="shared" si="21"/><v>0</v></c><c r="M112" s="64"><f t="shared" si="10"/><v>10597.265864771545</v></c><c r="N112" s="64"><f t="shared" ref="N112:S112" si="22">SUM(N113:N120)</f><v>0</v></c><c r="O112" s="64"><f t="shared" si="22"/><v>0</v></c><c r="P112" s="64"><f t="shared" si="22"/><v>0</v></c><c r="Q112" s="64"><f t="shared" si="22"/><v>0</v></c><c r="R112" s="64"><f t="shared" si="22"/><v>0</v></c><c r="S112" s="64"><f t="shared" si="22"/><v>0</v></c><c r="T112" s="64"><f t="shared" si="12"/><v>0</v></c><c r="U112" s="64"><f t="shared" si="13"/><v>64827.072378798395</v></c></row><row r="113" spans="1:23" s="21" customFormat="1" ht="30" x14ac:dyDescent="0.25"><c r="A113" s="22"/><c r="B113" s="183" t="str"><f>Translation!A78</f><v xml:space="preserve">Wholesale and retail trade; repair of motor vehicles and motorcycles </v></c><c r="C113" s="185"><f t="shared" ref="C113:C120" si="23">IF(AND(C$48&gt;0,($S$133+$V$143)&gt;0), ($S$133+$V$143)/C$48,0)*C35</f><v>18425.626891289539</v></c><c r="D113" s="185"><f t="shared" ref="D113:D120" si="24">IF(AND(D$48&gt;0,$S$134&gt;0), ($S$134)/D$48,0)*D35</f><v>0</v></c><c r="E113" s="185"><f t="shared" ref="E113:E120" si="25">IF(AND(E$48&gt;0,$S$135&gt;0), ($S$135)/E$48,0)*E35</f><v>0</v></c><c r="F113" s="64"><f t="shared" si="8"/><v>18425.626891289539</v></c><c r="G113" s="185"><f>'CO2 factors'!C$7*G35</f><v>0</v></c><c r="H113" s="185"><f>'CO2 factors'!D$7*H35</f><v>4814.7189825319629</v></c><c r="I113" s="185"><f>'CO2 factors'!E$7*I35</f><v>0</v></c><c r="J113" s="185"><f>'CO2 factors'!F$7*J35</f><v>0</v></c><c r="K113" s="185"><f>'CO2 factors'!G$7*K35</f><v>0</v></c><c r="L113" s="185"><f>'CO2 factors'!H$7*L35</f><v>0</v></c><c r="M113" s="64"><f t="shared" si="10"/><v>4814.7189825319629</v></c><c r="N113" s="185"><f>'CO2 factors'!J$7*N35</f><v>0</v></c><c r="O113" s="185"><f>'CO2 factors'!K$7*O35</f><v>0</v></c><c r="P113" s="185"><f>'CO2 factors'!L$7*P35</f><v>0</v></c><c r="Q113" s="185"><f>'CO2 factors'!M$7*Q35</f><v>0</v></c><c r="R113" s="185"><f>'CO2 factors'!N$7*R35</f><v>0</v></c><c r="S113" s="185"><f>'CO2 factors'!O$7*S35</f><v>0</v></c><c r="T113" s="64"><f t="shared" si="12"/><v>0</v></c><c r="U113" s="64"><f t="shared" si="13"/><v>23240.345873821501</v></c></row><row r="114" spans="1:23" s="21" customFormat="1" ht="15.75" x14ac:dyDescent="0.25"><c r="A114" s="22"/><c r="B114" s="183" t="str"><f>Translation!A79</f><v>Accommodation and food service activities</v></c><c r="C114" s="185"><f t="shared" si="23"/><v>8353.7531494307041</v></c><c r="D114" s="185"><f t="shared" si="24"/><v>0</v></c><c r="E114" s="185"><f t="shared" si="25"/><v>0</v></c><c r="F114" s="64"><f t="shared" si="8"/><v>8353.7531494307041</v></c><c r="G114" s="185"><f>'CO2 factors'!C$7*G36</f><v>0</v></c><c r="H114" s="185"><f>'CO2 factors'!D$7*H36</f><v>1580.4400355826879</v></c><c r="I114" s="185"><f>'CO2 factors'!E$7*I36</f><v>0</v></c><c r="J114" s="185"><f>'CO2 factors'!F$7*J36</f><v>88.661024231970643</v></c><c r="K114" s="185"><f>'CO2 factors'!G$7*K36</f><v>0</v></c><c r="L114" s="185"><f>'CO2 factors'!H$7*L36</f><v>0</v></c><c r="M114" s="64"><f t="shared" si="10"/><v>1669.1010598146586</v></c><c r="N114" s="185"><f>'CO2 factors'!J$7*N36</f><v>0</v></c><c r="O114" s="185"><f>'CO2 factors'!K$7*O36</f><v>0</v></c><c r="P114" s="185"><f>'CO2 factors'!L$7*P36</f><v>0</v></c><c r="Q114" s="185"><f>'CO2 factors'!M$7*Q36</f><v>0</v></c><c r="R114" s="185"><f>'CO2 factors'!N$7*R36</f><v>0</v></c><c r="S114" s="185"><f>'CO2 factors'!O$7*S36</f><v>0</v></c><c r="T114" s="64"><f t="shared" si="12"/><v>0</v></c><c r="U114" s="64"><f t="shared" si="13"/><v>10022.854209245363</v></c></row><row r="115" spans="1:23" s="21" customFormat="1" ht="15.75" x14ac:dyDescent="0.25"><c r="A115" s="22"/><c r="B115" s="183" t="str"><f>Translation!A80</f><v>General public administration and social security</v></c><c r="C115" s="185"><f t="shared" si="23"/><v>7846.5043635071534</v></c><c r="D115" s="185"><f t="shared" si="24"/><v>0</v></c><c r="E115" s="185"><f t="shared" si="25"/><v>0</v></c><c r="F115" s="64"><f t="shared" si="8"/><v>7846.5043635071534</v></c><c r="G115" s="185"><f>'CO2 factors'!C$7*G37</f><v>0</v></c><c r="H115" s="185"><f>'CO2 factors'!D$7*H37</f><v>251.04419579990889</v></c><c r="I115" s="185"><f>'CO2 factors'!E$7*I37</f><v>0</v></c><c r="J115" s="185"><f>'CO2 factors'!F$7*J37</f><v>0</v></c><c r="K115" s="185"><f>'CO2 factors'!G$7*K37</f><v>0</v></c><c r="L115" s="185"><f>'CO2 factors'!H$7*L37</f><v>0</v></c><c r="M115" s="64"><f t="shared" si="10"/><v>251.04419579990889</v></c><c r="N115" s="185"><f>'CO2 factors'!J$7*N37</f><v>0</v></c><c r="O115" s="185"><f>'CO2 factors'!K$7*O37</f><v>0</v></c><c r="P115" s="185"><f>'CO2 factors'!L$7*P37</f><v>0</v></c><c r="Q115" s="185"><f>'CO2 factors'!M$7*Q37</f><v>0</v></c><c r="R115" s="185"><f>'CO2 factors'!N$7*R37</f><v>0</v></c><c r="S115" s="185"><f>'CO2 factors'!O$7*S37</f><v>0</v></c><c r="T115" s="64"><f t="shared" si="12"/><v>0</v></c><c r="U115" s="64"><f t="shared" si="13"/><v>8097.5485593070625</v></c></row><row r="116" spans="1:23" s="21" customFormat="1" ht="15.75" x14ac:dyDescent="0.2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 x14ac:dyDescent="0.25"><c r="A117" s="22"/><c r="B117" s="183" t="str"><f>Translation!A82</f><v>Education</v></c><c r="C117" s="185"><f t="shared" si="23"/><v>5696.9192404287414</v></c><c r="D117" s="185"><f t="shared" si="24"/><v>0</v></c><c r="E117" s="185"><f t="shared" si="25"/><v>0</v></c><c r="F117" s="64"><f t="shared" si="8"/><v>5696.9192404287414</v></c><c r="G117" s="185"><f>'CO2 factors'!C$7*G39</f><v>0</v></c><c r="H117" s="185"><f>'CO2 factors'!D$7*H39</f><v>1564.6756755245119</v></c><c r="I117" s="185"><f>'CO2 factors'!E$7*I39</f><v>0</v></c><c r="J117" s="185"><f>'CO2 factors'!F$7*J39</f><v>0</v></c><c r="K117" s="185"><f>'CO2 factors'!G$7*K39</f><v>0</v></c><c r="L117" s="185"><f>'CO2 factors'!H$7*L39</f><v>0</v></c><c r="M117" s="64"><f t="shared" si="10"/><v>1564.6756755245119</v></c><c r="N117" s="185"><f>'CO2 factors'!J$7*N39</f><v>0</v></c><c r="O117" s="185"><f>'CO2 factors'!K$7*O39</f><v>0</v></c><c r="P117" s="185"><f>'CO2 factors'!L$7*P39</f><v>0</v></c><c r="Q117" s="185"><f>'CO2 factors'!M$7*Q39</f><v>0</v></c><c r="R117" s="185"><f>'CO2 factors'!N$7*R39</f><v>0</v></c><c r="S117" s="185"><f>'CO2 factors'!O$7*S39</f><v>0</v></c><c r="T117" s="64"><f t="shared" si="12"/><v>0</v></c><c r="U117" s="64"><f t="shared" si="13"/><v>7261.5949159532538</v></c></row><row r="118" spans="1:23" s="21" customFormat="1" ht="15.75" x14ac:dyDescent="0.25"><c r="A118" s="22"/><c r="B118" s="183" t="str"><f>Translation!A83</f><v>Human health and social work activities</v></c><c r="C118" s="185"><f t="shared" si="23"/><v>917.8042682166548</v></c><c r="D118" s="185"><f t="shared" si="24"/><v>0</v></c><c r="E118" s="185"><f t="shared" si="25"/><v>0</v></c><c r="F118" s="64"><f t="shared" si="8"/><v>917.8042682166548</v></c><c r="G118" s="185"><f>'CO2 factors'!C$7*G40</f><v>0</v></c><c r="H118" s="185"><f>'CO2 factors'!D$7*H40</f><v>-52.934125017509018</v></c><c r="I118" s="185"><f>'CO2 factors'!E$7*I40</f><v>0</v></c><c r="J118" s="185"><f>'CO2 factors'!F$7*J40</f><v>0</v></c><c r="K118" s="185"><f>'CO2 factors'!G$7*K40</f><v>0</v></c><c r="L118" s="185"><f>'CO2 factors'!H$7*L40</f><v>0</v></c><c r="M118" s="64"><f t="shared" si="10"/><v>-52.934125017509018</v></c><c r="N118" s="185"><f>'CO2 factors'!J$7*N40</f><v>0</v></c><c r="O118" s="185"><f>'CO2 factors'!K$7*O40</f><v>0</v></c><c r="P118" s="185"><f>'CO2 factors'!L$7*P40</f><v>0</v></c><c r="Q118" s="185"><f>'CO2 factors'!M$7*Q40</f><v>0</v></c><c r="R118" s="185"><f>'CO2 factors'!N$7*R40</f><v>0</v></c><c r="S118" s="185"><f>'CO2 factors'!O$7*S40</f><v>0</v></c><c r="T118" s="64"><f t="shared" si="12"/><v>0</v></c><c r="U118" s="64"><f t="shared" si="13"/><v>864.87014319914579</v></c></row><row r="119" spans="1:23" s="21" customFormat="1" ht="15.75" x14ac:dyDescent="0.25"><c r="A119" s="22"/><c r="B119" s="183" t="str"><f>Translation!A84</f><v>Other services</v></c><c r="C119" s="185"><f t="shared" si="23"/><v>9272.4034831246427</v></c><c r="D119" s="185"><f t="shared" si="24"/><v>0</v></c><c r="E119" s="185"><f t="shared" si="25"/><v>0</v></c><c r="F119" s="64"><f t="shared" si="8"/><v>9272.4034831246427</v></c><c r="G119" s="185"><f>'CO2 factors'!C$7*G41</f><v>0</v></c><c r="H119" s="185"><f>'CO2 factors'!D$7*H41</f><v>2350.6600761180116</v></c><c r="I119" s="185"><f>'CO2 factors'!E$7*I41</f><v>0</v></c><c r="J119" s="185"><f>'CO2 factors'!F$7*J41</f><v>0</v></c><c r="K119" s="185"><f>'CO2 factors'!G$7*K41</f><v>0</v></c><c r="L119" s="185"><f>'CO2 factors'!H$7*L41</f><v>0</v></c><c r="M119" s="64"><f t="shared" si="10"/><v>2350.6600761180116</v></c><c r="N119" s="185"><f>'CO2 factors'!J$7*N41</f><v>0</v></c><c r="O119" s="185"><f>'CO2 factors'!K$7*O41</f><v>0</v></c><c r="P119" s="185"><f>'CO2 factors'!L$7*P41</f><v>0</v></c><c r="Q119" s="185"><f>'CO2 factors'!M$7*Q41</f><v>0</v></c><c r="R119" s="185"><f>'CO2 factors'!N$7*R41</f><v>0</v></c><c r="S119" s="185"><f>'CO2 factors'!O$7*S41</f><v>0</v></c><c r="T119" s="64"><f t="shared" si="12"/><v>0</v></c><c r="U119" s="64"><f t="shared" si="13"/><v>11623.063559242655</v></c></row><row r="120" spans="1:23" s="21" customFormat="1" ht="15.75" x14ac:dyDescent="0.25"><c r="A120" s="22"/><c r="B120" s="183" t="str"><f>Translation!A85</f><v>Public lighting</v></c><c r="C120" s="185"><f t="shared" si="23"/><v>3716.795118029414</v></c><c r="D120" s="185"><f t="shared" si="24"/><v>0</v></c><c r="E120" s="185"><f t="shared" si="25"/><v>0</v></c><c r="F120" s="64"><f t="shared" si="8"/><v>3716.795118029414</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3716.795118029414</v></c></row><row r="121" spans="1:23" s="21" customFormat="1" ht="15.75" x14ac:dyDescent="0.25"><c r="A121" s="22"/><c r="B121" s="61" t="str"><f>Translation!A86</f><v>TRANSPORTS</v></c><c r="C121" s="64"><f>SUM(C122:C125)</f><v>44712.632418232854</v></c><c r="D121" s="64"><f>SUM(D122:D125)</f><v>0</v></c><c r="E121" s="64"><f>SUM(E122:E125)</f><v>0</v></c><c r="F121" s="64"><f t="shared" si="8"/><v>44712.632418232854</v></c><c r="G121" s="64"><f t="shared" ref="G121:L121" si="26">SUM(G122:G125)</f><v>0</v></c><c r="H121" s="64"><f t="shared" si="26"/><v>69927.410886969185</v></c><c r="I121" s="64"><f t="shared" si="26"/><v>88820.820549990662</v></c><c r="J121" s="64"><f t="shared" si="26"/><v>0</v></c><c r="K121" s="64"><f t="shared" si="26"/><v>0</v></c><c r="L121" s="64"><f t="shared" si="26"/><v>0</v></c><c r="M121" s="64"><f t="shared" si="10"/><v>158748.23143695985</v></c><c r="N121" s="64"><f t="shared" ref="N121:S121" si="27">SUM(N122:N125)</f><v>0</v></c><c r="O121" s="64"><f t="shared" si="27"/><v>0</v></c><c r="P121" s="64"><f t="shared" si="27"/><v>0</v></c><c r="Q121" s="64"><f t="shared" si="27"/><v>0</v></c><c r="R121" s="64"><f t="shared" si="27"/><v>0</v></c><c r="S121" s="64"><f t="shared" si="27"/><v>0</v></c><c r="T121" s="64"><f t="shared" si="12"/><v>0</v></c><c r="U121" s="64"><f t="shared" si="13"/><v>203460.8638551927</v></c></row><row r="122" spans="1:23" s="21" customFormat="1" ht="30" x14ac:dyDescent="0.25"><c r="A122" s="22"/><c r="B122" s="183" t="str"><f>Translation!A87</f><v>Passenger transport by road (public transport, taxi, tourism, transfers, etc.)</v></c><c r="C122" s="185"><f>IF(AND(C$48&gt;0,($S$133+$V$143)&gt;0), ($S$133+$V$143)/C$48,0)*C44</f><v>154.34364287176589</v></c><c r="D122" s="185"><f>IF(AND(D$48&gt;0,$S$134&gt;0), ($S$134)/D$48,0)*D44</f><v>0</v></c><c r="E122" s="185"><f>IF(AND(E$48&gt;0,$S$135&gt;0), ($S$135)/E$48,0)*E44</f><v>0</v></c><c r="F122" s="64"><f t="shared" si="8"/><v>154.34364287176589</v></c><c r="G122" s="185"><f>'CO2 factors'!C$7*G44</f><v>0</v></c><c r="H122" s="185"><f>'CO2 factors'!D$7*H44</f><v>507.4757516522975</v></c><c r="I122" s="185"><f>'CO2 factors'!E$7*I44</f><v>109.12638545266627</v></c><c r="J122" s="185"><f>'CO2 factors'!F$7*J44</f><v>0</v></c><c r="K122" s="185"><f>'CO2 factors'!G$7*K44</f><v>0</v></c><c r="L122" s="185"><f>'CO2 factors'!H$7*L44</f><v>0</v></c><c r="M122" s="64"><f t="shared" si="10"/><v>616.60213710496373</v></c><c r="N122" s="185"><f>'CO2 factors'!J$7*N44</f><v>0</v></c><c r="O122" s="185"><f>'CO2 factors'!K$7*O44</f><v>0</v></c><c r="P122" s="185"><f>'CO2 factors'!L$7*P44</f><v>0</v></c><c r="Q122" s="185"><f>'CO2 factors'!M$7*Q44</f><v>0</v></c><c r="R122" s="185"><f>'CO2 factors'!N$7*R44</f><v>0</v></c><c r="S122" s="185"><f>'CO2 factors'!O$7*S44</f><v>0</v></c><c r="T122" s="64"><f t="shared" si="12"/><v>0</v></c><c r="U122" s="64"><f t="shared" si="13"/><v>770.94577997672968</v></c></row><row r="123" spans="1:23" s="21" customFormat="1" ht="15.75" x14ac:dyDescent="0.25"><c r="A123" s="22"/><c r="B123" s="183" t="str"><f>Translation!A88</f><v>Freight transport by road and removal services</v></c><c r="C123" s="185"><f>IF(AND(C$48&gt;0,($S$133+$V$143)&gt;0), ($S$133+$V$143)/C$48,0)*C45</f><v>17789.381607296233</v></c><c r="D123" s="185"><f>IF(AND(D$48&gt;0,$S$134&gt;0), ($S$134)/D$48,0)*D45</f><v>0</v></c><c r="E123" s="185"><f>IF(AND(E$48&gt;0,$S$135&gt;0), ($S$135)/E$48,0)*E45</f><v>0</v></c><c r="F123" s="64"><f t="shared" si="8"/><v>17789.381607296233</v></c><c r="G123" s="185"><f>'CO2 factors'!C$7*G45</f><v>0</v></c><c r="H123" s="185"><f>'CO2 factors'!D$7*H45</f><v>54441.288312534765</v></c><c r="I123" s="185"><f>'CO2 factors'!E$7*I45</f><v>11706.925884813372</v></c><c r="J123" s="185"><f>'CO2 factors'!F$7*J45</f><v>0</v></c><c r="K123" s="185"><f>'CO2 factors'!G$7*K45</f><v>0</v></c><c r="L123" s="185"><f>'CO2 factors'!H$7*L45</f><v>0</v></c><c r="M123" s="64"><f t="shared" si="10"/><v>66148.214197348134</v></c><c r="N123" s="185"><f>'CO2 factors'!J$7*N45</f><v>0</v></c><c r="O123" s="185"><f>'CO2 factors'!K$7*O45</f><v>0</v></c><c r="P123" s="185"><f>'CO2 factors'!L$7*P45</f><v>0</v></c><c r="Q123" s="185"><f>'CO2 factors'!M$7*Q45</f><v>0</v></c><c r="R123" s="185"><f>'CO2 factors'!N$7*R45</f><v>0</v></c><c r="S123" s="185"><f>'CO2 factors'!O$7*S45</f><v>0</v></c><c r="T123" s="64"><f t="shared" si="12"/><v>0</v></c><c r="U123" s="64"><f t="shared" si="13"/><v>83937.59580464437</v></c></row><row r="124" spans="1:23" s="21" customFormat="1" ht="15.75" x14ac:dyDescent="0.25"><c r="A124" s="22"/><c r="B124" s="183" t="str"><f>Translation!A89</f><v>Other fleet for public and private services</v></c><c r="C124" s="185"><f>IF(AND(C$48&gt;0,($S$133+$V$143)&gt;0), ($S$133+$V$143)/C$48,0)*C46</f><v>608.40445942805741</v></c><c r="D124" s="185"><f>IF(AND(D$48&gt;0,$S$134&gt;0), ($S$134)/D$48,0)*D46</f><v>0</v></c><c r="E124" s="185"><f>IF(AND(E$48&gt;0,$S$135&gt;0), ($S$135)/E$48,0)*E46</f><v>0</v></c><c r="F124" s="64"><f t="shared" si="8"/><v>608.40445942805741</v></c><c r="G124" s="185"><f>'CO2 factors'!C$7*G46</f><v>0</v></c><c r="H124" s="185"><f>'CO2 factors'!D$7*H46</f><v>194.6193372502139</v></c><c r="I124" s="185"><f>'CO2 factors'!E$7*I46</f><v>1740.6771249503281</v></c><c r="J124" s="185"><f>'CO2 factors'!F$7*J46</f><v>0</v></c><c r="K124" s="185"><f>'CO2 factors'!G$7*K46</f><v>0</v></c><c r="L124" s="185"><f>'CO2 factors'!H$7*L46</f><v>0</v></c><c r="M124" s="64"><f t="shared" si="10"/><v>1935.296462200542</v></c><c r="N124" s="185"><f>'CO2 factors'!J$7*N46</f><v>0</v></c><c r="O124" s="185"><f>'CO2 factors'!K$7*O46</f><v>0</v></c><c r="P124" s="185"><f>'CO2 factors'!L$7*P46</f><v>0</v></c><c r="Q124" s="185"><f>'CO2 factors'!M$7*Q46</f><v>0</v></c><c r="R124" s="185"><f>'CO2 factors'!N$7*R46</f><v>0</v></c><c r="S124" s="185"><f>'CO2 factors'!O$7*S46</f><v>0</v></c><c r="T124" s="64"><f t="shared" si="12"/><v>0</v></c><c r="U124" s="64"><f t="shared" si="13"/><v>2543.7009216285996</v></c></row><row r="125" spans="1:23" s="21" customFormat="1" ht="15.75" x14ac:dyDescent="0.25"><c r="A125" s="22"/><c r="B125" s="182" t="str"><f>Translation!A90</f><v>Private transports</v></c><c r="C125" s="185"><f>IF(AND(C$48&gt;0,($S$133+$V$143)&gt;0), ($S$133+$V$143)/C$48,0)*C47</f><v>26160.502708636799</v></c><c r="D125" s="185"><f>IF(AND(D$48&gt;0,$S$134&gt;0), ($S$134)/D$48,0)*D47</f><v>0</v></c><c r="E125" s="185"><f>IF(AND(E$48&gt;0,$S$135&gt;0), ($S$135)/E$48,0)*E47</f><v>0</v></c><c r="F125" s="64"><f t="shared" si="8"/><v>26160.502708636799</v></c><c r="G125" s="185"><f>'CO2 factors'!C$7*G47</f><v>0</v></c><c r="H125" s="185"><f>'CO2 factors'!D$7*H47</f><v>14784.027485531904</v></c><c r="I125" s="185"><f>'CO2 factors'!E$7*I47</f><v>75264.091154774287</v></c><c r="J125" s="185"><f>'CO2 factors'!F$7*J47</f><v>0</v></c><c r="K125" s="185"><f>'CO2 factors'!G$7*K47</f><v>0</v></c><c r="L125" s="185"><f>'CO2 factors'!H$7*L47</f><v>0</v></c><c r="M125" s="64"><f t="shared" si="10"/><v>90048.118640306187</v></c><c r="N125" s="185"><f>'CO2 factors'!J$7*N47</f><v>0</v></c><c r="O125" s="185"><f>'CO2 factors'!K$7*O47</f><v>0</v></c><c r="P125" s="185"><f>'CO2 factors'!L$7*P47</f><v>0</v></c><c r="Q125" s="185"><f>'CO2 factors'!M$7*Q47</f><v>0</v></c><c r="R125" s="185"><f>'CO2 factors'!N$7*R47</f><v>0</v></c><c r="S125" s="185"><f>'CO2 factors'!O$7*S47</f><v>0</v></c><c r="T125" s="64"><f t="shared" si="12"/><v>0</v></c><c r="U125" s="64"><f t="shared" si="13"/><v>116208.62134894298</v></c></row><row r="126" spans="1:23" s="21" customFormat="1" ht="15.75" x14ac:dyDescent="0.25"><c r="A126" s="22"/><c r="B126" s="73" t="str"><f>Translation!A118</f><v>TOTAL FOR INTERNAL MARKET</v></c><c r="C126" s="65"><f>C95+C105+C108+C112+C121</f><v>225081.99710141873</v></c><c r="D126" s="65"><f>D95+D105+D108+D112+D121</f><v>0</v></c><c r="E126" s="65"><f>E95+E105+E108+E112+E121</f><v>0</v></c><c r="F126" s="64"><f t="shared" si="8"/><v>225081.99710141873</v></c><c r="G126" s="65"><f t="shared" ref="G126:L126" si="28">G95+G105+G108+G112+G121</f><v>2486.9213718220781</v></c><c r="H126" s="65"><f t="shared" si="28"/><v>122005.27255903838</v></c><c r="I126" s="65"><f t="shared" si="28"/><v>88820.820549990662</v></c><c r="J126" s="65"><f t="shared" si="28"/><v>7521.9717174669031</v></c><c r="K126" s="65"><f t="shared" si="28"/><v>0</v></c><c r="L126" s="65"><f t="shared" si="28"/><v>0</v></c><c r="M126" s="64"><f t="shared" si="10"/><v>220834.98619831802</v></c><c r="N126" s="65"><f t="shared" ref="N126:S126" si="29">N95+N105+N108+N112+N121</f><v>0</v></c><c r="O126" s="65"><f t="shared" si="29"/><v>0</v></c><c r="P126" s="65"><f t="shared" si="29"/><v>0</v></c><c r="Q126" s="65"><f t="shared" si="29"/><v>0</v></c><c r="R126" s="65"><f t="shared" si="29"/><v>0</v></c><c r="S126" s="65"><f t="shared" si="29"/><v>0</v></c><c r="T126" s="64"><f t="shared" si="12"/><v>0</v></c><c r="U126" s="64"><f t="shared" si="13"/><v>445916.98329973675</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11" t="str"><f>Translation!A121</f><v>PRODUCTION SECTOR</v></c><c r="C130" s="285" t="str"><f>Translation!A143</f><v>PRIMARY ENERGY SOURCE</v></c><c r="D130" s="286"/><c r="E130" s="286"/><c r="F130" s="286"/><c r="G130" s="286"/><c r="H130" s="286"/><c r="I130" s="286"/><c r="J130" s="286"/><c r="K130" s="286"/><c r="L130" s="286"/><c r="M130" s="286"/><c r="N130" s="286"/><c r="O130" s="286"/><c r="P130" s="286"/><c r="Q130" s="286"/><c r="R130" s="286"/><c r="S130" s="287"/><c r="T130" s="60"/><c r="U130" s="288" t="str"><f>Translation!A123</f><v>Energy product</v></c><c r="V130" s="289"/><c r="W130" s="294" t="str"><f>Translation!A150</f><v>CO2 EMISSION FACTORS</v></c><c r="X130" s="57"/><c r="Y130" s="57"/><c r="Z130" s="57"/><c r="AA130" s="57"/><c r="AB130" s="57"/><c r="AC130" s="57"/><c r="AD130" s="57"/><c r="AE130" s="57"/></row><row r="131" spans="2:31" s="51" customFormat="1" ht="15" customHeight="1" x14ac:dyDescent="0.25"><c r="B131" s="312"/><c r="C131" s="285" t="str"><f>Translation!A99</f><v>Fossil fuels</v></c><c r="D131" s="286"/><c r="E131" s="286"/><c r="F131" s="286"/><c r="G131" s="286"/><c r="H131" s="286"/><c r="I131" s="287"/><c r="J131" s="285" t="str"><f>Translation!A108</f><v>Renewable energy sources</v></c><c r="K131" s="286"/><c r="L131" s="286"/><c r="M131" s="286"/><c r="N131" s="286"/><c r="O131" s="286"/><c r="P131" s="286"/><c r="Q131" s="286"/><c r="R131" s="287"/><c r="S131" s="297" t="str"><f>Translation!A119</f><v>TOTAL</v></c><c r="T131" s="60"/><c r="U131" s="290"/><c r="V131" s="291"/><c r="W131" s="295"/><c r="X131" s="57"/><c r="Y131" s="57"/><c r="Z131" s="57"/><c r="AA131" s="57"/><c r="AB131" s="57"/><c r="AC131" s="57"/><c r="AD131" s="57"/><c r="AE131" s="57"/></row><row r="132" spans="2:31" s="51" customFormat="1" ht="69.75" customHeight="1" x14ac:dyDescent="0.25"><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297"/><c r="T132" s="60"/><c r="U132" s="292"/><c r="V132" s="293"/><c r="W132" s="296"/><c r="X132" s="57"/><c r="Y132" s="57"/><c r="Z132" s="57"/><c r="AA132" s="57"/><c r="AB132" s="57"/><c r="AC132" s="57"/><c r="AD132" s="57"/><c r="AE132" s="57"/></row><row r="133" spans="2:31" s="51" customFormat="1" ht="15.75" x14ac:dyDescent="0.25"><c r="B133" s="184" t="str"><f>Translation!A124</f><v>Electricity</v></c><c r="C133" s="189"><f>'CO2 factors'!C$7*C69</f><v>85181.674147586848</v></c><c r="D133" s="189"><f>'CO2 factors'!D$7*D69</f><v>139900.32295383187</v></c><c r="E133" s="189"><f>'CO2 factors'!E$7*E69</f><v>0</v></c><c r="F133" s="189"><f>'CO2 factors'!F$7*F69</f><v>0</v></c><c r="G133" s="189"><f>'CO2 factors'!G$7*G69</f><v>0</v></c><c r="H133" s="189"><f>'CO2 factors'!H$7*H69</f><v>0</v></c><c r="I133" s="59"><f>SUM(C133:H133)</f><v>225081.99710141873</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225081.99710141873</v></c><c r="T133" s="58"/><c r="U133" s="299" t="str"><f>Translation!A124</f><v>Electricity</v></c><c r="V133" s="300"/><c r="W133" s="190"><f>IF(S59&gt;0,S133/S59,0)</f><v>0.47042309278200273</v></c><c r="X133" s="57"/><c r="Y133" s="57"/><c r="Z133" s="57"/><c r="AA133" s="57"/><c r="AB133" s="57"/><c r="AC133" s="57"/><c r="AD133" s="57"/><c r="AE133" s="57"/></row><row r="134" spans="2:31" s="51" customFormat="1" ht="15.75" x14ac:dyDescent="0.2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8" t="str"><f>Translation!A125</f><v>Heat</v></c><c r="V134" s="298"/><c r="W134" s="190"><f>IF(S60&gt;0,S134/S60,0)</f><v>0</v></c><c r="X134" s="57"/><c r="Y134" s="57"/><c r="Z134" s="57"/><c r="AA134" s="57"/><c r="AB134" s="57"/><c r="AC134" s="57"/><c r="AD134" s="57"/><c r="AE134" s="57"/></row><row r="135" spans="2:31" s="51" customFormat="1" ht="15.75" x14ac:dyDescent="0.2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8" t="str"><f>Translation!A126</f><v>Cold</v></c><c r="V135" s="298"/><c r="W135" s="190"><f>IF(S61&gt;0,S135/S61,0)</f><v>0</v></c><c r="X135" s="57"/><c r="Y135" s="57"/><c r="Z135" s="57"/><c r="AA135" s="57"/><c r="AB135" s="57"/><c r="AC135" s="57"/><c r="AD135" s="57"/><c r="AE135" s="57"/></row><row r="136" spans="2:31" s="51" customFormat="1" ht="15.75" x14ac:dyDescent="0.25"><c r="B136" s="70" t="str"><f>Translation!A119</f><v>TOTAL</v></c><c r="C136" s="53"><f t="shared" ref="C136:S136" si="30">SUM(C133:C135)</f><v>85181.674147586848</v></c><c r="D136" s="53"><f t="shared" si="30"/><v>139900.32295383187</v></c><c r="E136" s="53"><f t="shared" si="30"/><v>0</v></c><c r="F136" s="53"><f t="shared" si="30"/><v>0</v></c><c r="G136" s="53"><f t="shared" si="30"/><v>0</v></c><c r="H136" s="53"><f t="shared" si="30"/><v>0</v></c><c r="I136" s="53"><f t="shared" si="30"/><v>225081.99710141873</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225081.99710141873</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CO2 EMISSIONS</v></c><c r="C139" s="88"/><c r="D139" s="88"/><c r="E139" s="88"/><c r="F139" s="88"/><c r="G139" s="88"/><c r="H139" s="88"/><c r="I139" s="89"/><c r="M139" s="89"/><c r="Y139" s="87" t="str"><f>Translation!$A$17</f><v>[t CO2]</v></c><c r="AB139" s="87" t="str"><f>Translation!$A$17</f><v>[t CO2]</v></c></row><row r="140" spans="2:31" s="51" customFormat="1" ht="30" customHeight="1" x14ac:dyDescent="0.25"><c r="B140" s="323" t="str"><f>Translation!A123</f><v>Energy product</v></c><c r="C140" s="282" t="str"><f>Translation!A143</f><v>PRIMARY ENERGY SOURCE</v></c><c r="D140" s="283"/><c r="E140" s="283"/><c r="F140" s="283"/><c r="G140" s="283"/><c r="H140" s="283"/><c r="I140" s="283"/><c r="J140" s="283"/><c r="K140" s="283"/><c r="L140" s="283"/><c r="M140" s="283"/><c r="N140" s="283"/><c r="O140" s="283"/><c r="P140" s="283"/><c r="Q140" s="283"/><c r="R140" s="283"/><c r="S140" s="283"/><c r="T140" s="283"/><c r="U140" s="283"/><c r="V140" s="283"/><c r="W140" s="283"/><c r="X140" s="283"/><c r="Y140" s="284"/><c r="AA140" s="294" t="str"><f>Translation!A151</f><v>CO2 emissions from ETS installations included in the calculations for final use of energy</v></c><c r="AB140" s="294" t="str"><f>Translation!A152</f><v>CO2 emissions from ETS installations included in the calculations for secondary energy production</v></c></row><row r="141" spans="2:31" s="51" customFormat="1" ht="15" customHeight="1" x14ac:dyDescent="0.25"><c r="B141" s="324"/><c r="C141" s="282" t="str"><f>Translation!A99</f><v>Fossil fuels</v></c><c r="D141" s="283"/><c r="E141" s="283"/><c r="F141" s="283"/><c r="G141" s="283"/><c r="H141" s="283"/><c r="I141" s="284"/><c r="J141" s="282" t="str"><f>Translation!A108</f><v>Renewable energy sources</v></c><c r="K141" s="283"/><c r="L141" s="283"/><c r="M141" s="283"/><c r="N141" s="283"/><c r="O141" s="283"/><c r="P141" s="283"/><c r="Q141" s="283"/><c r="R141" s="284"/><c r="S141" s="301" t="str"><f>Translation!A124</f><v>Electricity</v></c><c r="T141" s="302"/><c r="U141" s="302"/><c r="V141" s="303"/><c r="W141" s="108" t="str"><f>Translation!A125</f><v>Heat</v></c><c r="X141" s="108" t="str"><f>Translation!A126</f><v>Cold</v></c><c r="Y141" s="263" t="str"><f>Translation!A119</f><v>TOTAL</v></c><c r="AA141" s="295"/><c r="AB141" s="295"/></row><row r="142" spans="2:31" s="51" customFormat="1" ht="90.75" customHeight="1" x14ac:dyDescent="0.25"><c r="B142" s="325"/><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63"/><c r="AA142" s="296"/><c r="AB142" s="296"/></row><row r="143" spans="2:31" s="51" customFormat="1" ht="15.75" x14ac:dyDescent="0.25"><c r="B143" s="107" t="str"><f>Translation!A119</f><v>TOTAL</v></c><c r="C143" s="186"><f>'CO2 factors'!C$7*C79</f><v>87668.595519408933</v></c><c r="D143" s="186"><f>'CO2 factors'!D$7*D79</f><v>261905.59551287023</v></c><c r="E143" s="186"><f>'CO2 factors'!E$7*E79</f><v>88820.820549990647</v></c><c r="F143" s="186"><f>'CO2 factors'!F$7*F79</f><v>7521.9717174669022</v></c><c r="G143" s="186"><f>'CO2 factors'!G$7*G79</f><v>0</v></c><c r="H143" s="186"><f>'CO2 factors'!H$7*H79</f><v>0</v></c><c r="I143" s="53"><f>SUM(C143:H143)</f><v>445916.98329973669</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445916.98329973669</v></c><c r="AA143" s="154"/><c r="AB143" s="154"/></row><row r="144" spans="2:31" s="51" customFormat="1" ht="15" x14ac:dyDescent="0.25"><c r="B144" s="52"/></row><row r="145" spans="1:21" ht="15.75" customHeight="1" x14ac:dyDescent="0.25"><c r="A145" s="145"/><c r="B145" s="146"/></row><row r="146" spans="1:21" ht="18.75" customHeight="1" x14ac:dyDescent="0.35"><c r="A146" s="144"/><c r="B146" s="274" t="str"><f>Translation!A156</f><v xml:space="preserve">Go to the next sheet dedicated to your Island Sustainable Energy Action Plan </v></c><c r="C146" s="275"/><c r="D146" s="275"/><c r="E146" s="275"/><c r="F146" s="275"/><c r="G146" s="275"/><c r="H146" s="275"/><c r="I146" s="275"/><c r="J146" s="275"/><c r="K146" s="275"/><c r="L146" s="275"/><c r="M146" s="275"/><c r="N146" s="275"/><c r="O146" s="275"/><c r="P146" s="275"/><c r="Q146" s="275"/><c r="R146" s="275"/><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76"/><c r="D148" s="276"/><c r="E148" s="276"/><c r="F148" s="276"/><c r="G148" s="276"/><c r="H148" s="276"/><c r="I148" s="276"/><c r="J148" s="276"/><c r="K148" s="276"/><c r="L148" s="276"/><c r="M148" s="276"/><c r="N148" s="276"/><c r="O148" s="276"/><c r="P148" s="276"/><c r="Q148" s="276"/><c r="R148" s="276"/><c r="S148" s="276"/><c r="T148" s="276"/><c r="U148" s="276"/></row><row r="149" spans="1:21" ht="12.75" customHeight="1" x14ac:dyDescent="0.2"><c r="B149" s="276"/><c r="C149" s="276"/><c r="D149" s="276"/><c r="E149" s="276"/><c r="F149" s="276"/><c r="G149" s="276"/><c r="H149" s="276"/><c r="I149" s="276"/><c r="J149" s="276"/><c r="K149" s="276"/><c r="L149" s="276"/><c r="M149" s="276"/><c r="N149" s="276"/><c r="O149" s="276"/><c r="P149" s="276"/><c r="Q149" s="276"/><c r="R149" s="276"/><c r="S149" s="276"/><c r="T149" s="276"/><c r="U149" s="276"/></row><row r="150" spans="1:21" ht="12.75" customHeight="1" x14ac:dyDescent="0.2"><c r="B150" s="276"/><c r="C150" s="276"/><c r="D150" s="276"/><c r="E150" s="276"/><c r="F150" s="276"/><c r="G150" s="276"/><c r="H150" s="276"/><c r="I150" s="276"/><c r="J150" s="276"/><c r="K150" s="276"/><c r="L150" s="276"/><c r="M150" s="276"/><c r="N150" s="276"/><c r="O150" s="276"/><c r="P150" s="276"/><c r="Q150" s="276"/><c r="R150" s="276"/><c r="S150" s="276"/><c r="T150" s="276"/><c r="U150" s="276"/></row></sheetData><mergeCells count="70"><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 ref="AA140:AA142"/><mergeCell ref="AB140:AB142"/><mergeCell ref="C141:I141"/><mergeCell ref="J141:R141"/><mergeCell ref="S141:V141"/><mergeCell ref="Y141:Y142"/><mergeCell ref="S131:S132"/><mergeCell ref="B92:B93"/><mergeCell ref="C92:U92"/><mergeCell ref="C93:F93"/><mergeCell ref="G93:M93"/><mergeCell ref="N93:T93"/><mergeCell ref="U93:U94"/><mergeCell ref="C84:I84"/><mergeCell ref="J84:R84"/><mergeCell ref="S84:S85"/><mergeCell ref="C66:S66"/><mergeCell ref="T66:T68"/><mergeCell ref="C67:I67"/><mergeCell ref="J67:R67"/><mergeCell ref="S67:S68"/><mergeCell ref="C76:Y76"/><mergeCell ref="C77:I77"/><mergeCell ref="J77:R77"/><mergeCell ref="S77:V77"/><mergeCell ref="Y77:Y78"/><mergeCell ref="C83:S83"/><mergeCell ref="B56:B57"/><mergeCell ref="C56:S56"/><mergeCell ref="T56:V56"/><mergeCell ref="W56:AB56"/><mergeCell ref="U57:U58"/><mergeCell ref="V57:V58"/><mergeCell ref="W57:X57"/><mergeCell ref="Y57:Z57"/><mergeCell ref="AA57:AA58"/><mergeCell ref="AC56:AC58"/><mergeCell ref="AD56:AD58"/><mergeCell ref="C57:I57"/><mergeCell ref="J57:R57"/><mergeCell ref="S57:S58"/><mergeCell ref="T57:T58"/><mergeCell ref="AB57:AB58"/><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M553"/><sheetViews><sheetView showGridLines="0" showZeros="0" tabSelected="1" topLeftCell="A91" zoomScale="70" zoomScaleNormal="70" workbookViewID_"0"><selection activeCell="I99" sqref="I99:J100"/></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55" t="str"><f>Translation!$A$31</f><v>Island  Sustainable Energy Action Plan (ISEAP)</v></c><c r="B1" s="255"/><c r="C1" s="255"/><c r="D1" s="255"/><c r="E1" s="255"/><c r="F1" s="255"/><c r="G1" s="255"/><c r="H1" s="255"/><c r="I1" s="255"/><c r="J1" s="255"/><c r="K1" s="255"/><c r="L1" s="255"/><c r="M1" s="255"/></row><row r="2" spans="1:13" ht="28.5" customHeight="1" x14ac:dyDescent="0.25"><c r="A2" s="77"/><c r="B2" s="251" t="s"><v>1446</v></c><c r="C2" s="251"/><c r="D2" s="78" t="str"><f>Translation!$A$10</f><v>Island</v></c><c r="E2" s="79" t="str"><f>'Start here'!$B$5</f><v>Lesvos</v></c><c r="F2" s="80"/><c r="G2" s="80"/><c r="H2" s="81"/><c r="I2" s="81"/><c r="J2" s="81"/><c r="K2" s="81"/><c r="L2" s="81"/><c r="M2" s="81"/></row><row r="3" spans="1:13" ht="38.25" customHeight="1" x14ac:dyDescent="0.25"><c r="A3" s="22"/><c r="B3" s="23"/><c r="C3" s="24"/><c r="E3" s="25"/><c r="F3" s="25"/><c r="H3" s="26"/><c r="L3" s="27"/><c r="M3" s="27"/></row><row r="4" spans="1:13" ht="15.75" x14ac:dyDescent="0.25"><c r="A4" s="29"/><c r="B4" s="30"/><c r="L4" s="345" t="str"><f>Translation!$A$53</f><v>Mandatory fields</v></c><c r="M4" s="345"/></row><row r="5" spans="1:13" s="101" customFormat="1" ht="36" x14ac:dyDescent="0.25"><c r="A5" s="111" t="s"><v>0</v></c><c r="B5" s="336" t="str"><f>Translation!A157</f><v>TITLE OF ISLAND SUSTAINABLE ENERGY ACTION PLAN</v></c><c r="C5" s="336"/><c r="D5" s="336"/><c r="E5" s="336"/><c r="F5" s="336"/><c r="G5" s="336"/><c r="H5" s="336"/><c r="I5" s="336"/><c r="J5" s="336"/><c r="K5" s="336"/><c r="L5" s="336"/><c r="M5" s="336"/></row><row r="6" spans="1:13" ht="34.5" customHeight="1" x14ac:dyDescent="0.25"><c r="A6" s="28"/><c r="B6" s="337" t="s"><v>1749</v></c><c r="C6" s="338"/><c r="D6" s="338"/><c r="E6" s="338"/><c r="F6" s="338"/><c r="G6" s="338"/><c r="H6" s="338"/><c r="I6" s="338"/><c r="J6" s="338"/><c r="K6" s="338"/><c r="L6" s="338"/><c r="M6" s="339"/></row><row r="7" spans="1:13" ht="15.75" customHeight="1" x14ac:dyDescent="0.25"><c r="A7" s="29"/><c r="B7" s="30"/></row><row r="8" spans="1:13" ht="21.75" customHeight="1" x14ac:dyDescent="0.25"><c r="A8" s="29"/><c r="E8" s="31"/><c r="F8" s="45" t="str"><f>Translation!A159</f><v>Authority approving the plan</v></c><c r="G8" s="344" t="s"><v>1689</v></c><c r="H8" s="344"/><c r="I8" s="344"/><c r="J8" s="344"/><c r="L8" s="32" t="str"><f>Translation!A158</f><v>Date of formal approval</v></c><c r="M8" s="236"/></row><row r="9" spans="1:13" ht="15.75" x14ac:dyDescent="0.25"><c r="A9" s="29"/><c r="B9" s="30"/></row><row r="10" spans="1:13" s="101" customFormat="1" ht="36" customHeight="1" x14ac:dyDescent="0.25"><c r="A10" s="100" t="s"><v>4</v></c><c r="B10" s="335" t="str"><f>Translation!A160</f><v>KEY ELEMENTS OF ISLAND SUSTAINABLE ENERGY ACTION PLAN</v></c><c r="C10" s="335"/><c r="D10" s="335"/><c r="E10" s="335"/><c r="F10" s="335"/><c r="G10" s="335"/><c r="H10" s="335"/><c r="I10" s="335"/><c r="J10" s="335"/><c r="K10" s="335"/><c r="L10" s="335"/><c r="M10" s="335"/></row><row r="11" spans="1:13" s="33" customFormat="1" ht="68.25" customHeight="1" x14ac:dyDescent="0.25"><c r="B11" s="340" t="str"><f>Translation!A161</f><v>SECTORS AND FIELDS OF ACTION</v></c><c r="C11" s="340" t="str"><f>Translation!A162</f><v>ACTIONS
(one line per action - insert lines if necessary; exclude ETS actions)</v></c><c r="D11" s="340" t="str"><f>Translation!A163</f><v>RESPONSIBLE FOR IMPLEMENTATION</v></c><c r="E11" s="342" t="str"><f>Translation!A164</f><v>IMPLEMENTATION SCHEDULE</v></c><c r="F11" s="343"/><c r="G11" s="340" t="str"><f>Translation!A167</f><v>ESTIMATED INVESTMENT COSTS [euro]</v></c><c r="H11" s="340" t="str"><f>Translation!A168</f><v>EXPECTED ENERGY SAVINGS [MWh/year]</v></c><c r="I11" s="340" t="str"><f>Translation!A169</f><v>EXPECTED RENEWABLE ENERGY INCREASE [MWh/year]</v></c><c r="J11" s="340" t="str"><f>Translation!A170</f><v>EXPECTED CO2 REDUCTION [ton/year]</v></c><c r="K11" s="340" t="str"><f>Translation!A171</f><v>ENERGY SAVINGS TARGET IN 2020 [MWh/year]</v></c><c r="L11" s="340" t="str"><f>Translation!A172</f><v>RENEWABLE ENERGY INCREASE TARGET IN 2020 [MWh/year]</v></c><c r="M11" s="340" t="str"><f>Translation!A173</f><v>CO2 REDUCTION TARGET IN 2020 [ton/year]</v></c></row><row r="12" spans="1:13" s="33" customFormat="1" ht="31.5" customHeight="1" x14ac:dyDescent="0.25"><c r="B12" s="341"/><c r="C12" s="341"/><c r="D12" s="341"/><c r="E12" s="34" t="str"><f>Translation!A165</f><v>Starting year</v></c><c r="F12" s="34" t="str"><f>Translation!A166</f><v>Ending year</v></c><c r="G12" s="341"/><c r="H12" s="341"/><c r="I12" s="341"/><c r="J12" s="341"/><c r="K12" s="341"/><c r="L12" s="341"/><c r="M12" s="341"/></row><row r="13" spans="1:13" s="33" customFormat="1" ht="15" x14ac:dyDescent="0.25"><c r="B13" s="197" t="str"><f>Translation!A60</f><v>RESIDENTIAL</v></c><c r="C13" s="198"/><c r="D13" s="198"/><c r="E13" s="199"/><c r="F13" s="199"/><c r="G13" s="200"/><c r="H13" s="200"/><c r="I13" s="200"/><c r="J13" s="200"/><c r="K13" s="200"/><c r="L13" s="200"/><c r="M13" s="200"/></row><row r="14" spans="1:13" s="33" customFormat="1" ht="45" x14ac:dyDescent="0.25"><c r="B14" s="332" t="str"><f>Translation!A61</f><v>Hot water</v></c><c r="C14" s="218" t="s"><v>1688</v></c><c r="D14" s="218" t="s"><v>1689</v></c><c r="E14" s="219"><v>2012</v></c><c r="F14" s="220"><v>2020</v></c><c r="G14" s="221"/><c r="H14" s="221"><v>508.54521958302291</v></c><c r="I14" s="221"/><c r="J14" s="221"><v>108.68611723328165</v></c><c r="K14" s="326"><v>16880.28881251693</v></c><c r="L14" s="326"><v>853.6998630889284</v></c><c r="M14" s="329"><v>4691.7816447253053</v></c></row><row r="15" spans="1:13" s="33" customFormat="1" ht="30" x14ac:dyDescent="0.25"><c r="B15" s="334"/><c r="C15" s="218" t="s"><v>1690</v></c><c r="D15" s="218" t="s"><v>1689</v></c><c r="E15" s="219"><v>2012</v></c><c r="F15" s="220"><v>2020</v></c><c r="G15" s="221"/><c r="H15" s="221"><v>3466.2253015184669</v></c><c r="I15" s="221"><v>3001.3831830889685</v></c><c r="J15" s="221"><v>1748.7950673721757</v></c><c r="K15" s="327"/><c r="L15" s="327"/><c r="M15" s="330"/></row><row r="16" spans="1:13" s="33" customFormat="1" ht="45" x14ac:dyDescent="0.25"><c r="B16" s="332" t="str"><f>Translation!A62</f><v>Heating and cooling</v></c><c r="C16" s="218" t="s"><v>1691</v></c><c r="D16" s="218" t="s"><v>1689</v></c><c r="E16" s="219"><v>2012</v></c><c r="F16" s="220"><v>2020</v></c><c r="G16" s="221"/><c r="H16" s="221"><v>1292.0962604091812</v></c><c r="I16" s="221"/><c r="J16" s="221"><v>302.17170100121035</v></c><c r="K16" s="327"/><c r="L16" s="327"/><c r="M16" s="330"/></row><row r="17" spans="2:13" s="33" customFormat="1" ht="30" x14ac:dyDescent="0.25"><c r="B17" s="333"/><c r="C17" s="218" t="s"><v>1692</v></c><c r="D17" s="218" t="s"><v>1689</v></c><c r="E17" s="219"><v>2012</v></c><c r="F17" s="220"><v>2020</v></c><c r="G17" s="221"/><c r="H17" s="221"><v>-13957.560470919228</v></c><c r="I17" s="221"/><c r="J17" s="221"><v>-3843.8571532183041</v></c><c r="K17" s="327"/><c r="L17" s="327"/><c r="M17" s="330"/></row><row r="18" spans="2:13" s="33" customFormat="1" ht="45" x14ac:dyDescent="0.25"><c r="B18" s="333"/><c r="C18" s="218" t="s"><v>1693</v></c><c r="D18" s="218" t="s"><v>1689</v></c><c r="E18" s="219"><v>2012</v></c><c r="F18" s="220"><v>2020</v></c><c r="G18" s="221"/><c r="H18" s="221"><v>1292.0962604091812</v></c><c r="I18" s="221"/><c r="J18" s="221"><v>302.17170100121035</v></c><c r="K18" s="327"/><c r="L18" s="327"/><c r="M18" s="330"/></row><row r="19" spans="2:13" s="33" customFormat="1" ht="45" x14ac:dyDescent="0.25"><c r="B19" s="334"/><c r="C19" s="218" t="s"><v>1694</v></c><c r="D19" s="218" t="s"><v>1689</v></c><c r="E19" s="219"><v>2012</v></c><c r="F19" s="220"><v>2020</v></c><c r="G19" s="221"/><c r="H19" s="221"><v>11899.703105322655</v></c><c r="I19" s="221"/><c r="J19" s="221"><v>2782.8836278854351</v></c><c r="K19" s="327"/><c r="L19" s="327"/><c r="M19" s="330"/></row><row r="20" spans="2:13" s="33" customFormat="1" ht="45" x14ac:dyDescent="0.25"><c r="B20" s="332" t="str"><f>Translation!A63</f><v>Lighting</v></c><c r="C20" s="218" t="s"><v>1695</v></c><c r="D20" s="218" t="s"><v>1689</v></c><c r="E20" s="219"><v>2012</v></c><c r="F20" s="220"><v>2020</v></c><c r="G20" s="221"/><c r="H20" s="221"><v>267.7738554369555</v></c><c r="I20" s="221"/><c r="J20" s="221"><v>72.678631525965301</v></c><c r="K20" s="327"/><c r="L20" s="327"/><c r="M20" s="330"/></row><row r="21" spans="2:13" s="33" customFormat="1" ht="30" x14ac:dyDescent="0.25"><c r="B21" s="334"/><c r="C21" s="218" t="s"><v>1696</v></c><c r="D21" s="218" t="s"><v>1689</v></c><c r="E21" s="219"><v>2012</v></c><c r="F21" s="220"><v>2020</v></c><c r="G21" s="221"/><c r="H21" s="221"><v>3698.9139058672718</v></c><c r="I21" s="221"/><c r="J21" s="221"><v>1003.9516381168764</v></c><c r="K21" s="327"/><c r="L21" s="327"/><c r="M21" s="330"/></row><row r="22" spans="2:13" s="33" customFormat="1" ht="45" x14ac:dyDescent="0.25"><c r="B22" s="332" t="str"><f>Translation!A64</f><v>Cooking</v></c><c r="C22" s="218" t="s"><v>1697</v></c><c r="D22" s="218" t="s"><v>1689</v></c><c r="E22" s="219"><v>2012</v></c><c r="F22" s="220"><v>2020</v></c><c r="G22" s="221"/><c r="H22" s="221"><v>249.32424013389067</v></c><c r="I22" s="221"/><c r="J22" s="221"><v>58.932376440161732</v></c><c r="K22" s="327"/><c r="L22" s="327"/><c r="M22" s="330"/></row><row r="23" spans="2:13" s="33" customFormat="1" ht="45" x14ac:dyDescent="0.25"><c r="B23" s="334"/><c r="C23" s="218" t="s"><v>1698</v></c><c r="D23" s="218" t="s"><v>1689</v></c><c r="E23" s="219"><v>2012</v></c><c r="F23" s="220"><v>2020</v></c><c r="G23" s="221"/><c r="H23" s="221"><v>2296.1791048091836</v></c><c r="I23" s="221"/><c r="J23" s="221"><v>542.74422457268361</v></c><c r="K23" s="327"/><c r="L23" s="327"/><c r="M23" s="330"/></row><row r="24" spans="2:13" s="33" customFormat="1" ht="45" x14ac:dyDescent="0.25"><c r="B24" s="332" t="str"><f>Translation!A65</f><v>Refrigerator and freezers</v></c><c r="C24" s="218" t="s"><v>1699</v></c><c r="D24" s="218" t="s"><v>1689</v></c><c r="E24" s="219"><v>2012</v></c><c r="F24" s="220"><v>2020</v></c><c r="G24" s="221"/><c r="H24" s="221"><v>262.64003075576488</v></c><c r="I24" s="221"/><c r="J24" s="221"><v>71.285219343469691</v></c><c r="K24" s="327"/><c r="L24" s="327"/><c r="M24" s="330"/></row><row r="25" spans="2:13" s="33" customFormat="1" ht="45" x14ac:dyDescent="0.25"><c r="B25" s="334"/><c r="C25" s="218" t="s"><v>1700</v></c><c r="D25" s="218" t="s"><v>1689</v></c><c r="E25" s="219"><v>2012</v></c><c r="F25" s="220"><v>2020</v></c><c r="G25" s="221"/><c r="H25" s="221"><v>2418.8123480651216</v></c><c r="I25" s="221"/><c r="J25" s="221"><v>656.50909454405257</v></c><c r="K25" s="327"/><c r="L25" s="327"/><c r="M25" s="330"/></row><row r="26" spans="2:13" s="33" customFormat="1" ht="45" x14ac:dyDescent="0.25"><c r="B26" s="332" t="str"><f>Translation!A66</f><v>Laundry machines and dryers</v></c><c r="C26" s="218" t="s"><v>1699</v></c><c r="D26" s="218" t="s"><v>1689</v></c><c r="E26" s="219"><v>2012</v></c><c r="F26" s="220"><v>2020</v></c><c r="G26" s="221"/><c r="H26" s="221"><v>15.984646066505876</v></c><c r="I26" s="221"/><c r="J26" s="221"><v>4.3385199038441193</v></c><c r="K26" s="327"/><c r="L26" s="327"/><c r="M26" s="330"/></row><row r="27" spans="2:13" s="33" customFormat="1" ht="45" x14ac:dyDescent="0.25"><c r="B27" s="334"/><c r="C27" s="218" t="s"><v>1700</v></c><c r="D27" s="218" t="s"><v>1689</v></c><c r="E27" s="219"><v>2012</v></c><c r="F27" s="220"><v>2020</v></c><c r="G27" s="221"/><c r="H27" s="221"><v>147.2123620076519</v></c><c r="I27" s="221"/><c r="J27" s="221"><v>39.95607785144562</v></c><c r="K27" s="327"/><c r="L27" s="327"/><c r="M27" s="330"/></row><row r="28" spans="2:13" s="33" customFormat="1" ht="45" x14ac:dyDescent="0.25"><c r="B28" s="332" t="str"><f>Translation!A67</f><v>Dish washing</v></c><c r="C28" s="218" t="s"><v>1699</v></c><c r="D28" s="218" t="s"><v>1689</v></c><c r="E28" s="219"><v>2012</v></c><c r="F28" s="220"><v>2020</v></c><c r="G28" s="221"/><c r="H28" s="221"><v>22.378504493222053</v></c><c r="I28" s="221"/><c r="J28" s="221"><v>6.0739278654024629</v></c><c r="K28" s="327"/><c r="L28" s="327"/><c r="M28" s="330"/></row><row r="29" spans="2:13" s="33" customFormat="1" ht="45" x14ac:dyDescent="0.25"><c r="B29" s="334"/><c r="C29" s="218" t="s"><v>1700</v></c><c r="D29" s="218" t="s"><v>1689</v></c><c r="E29" s="219"><v>2012</v></c><c r="F29" s="220"><v>2020</v></c><c r="G29" s="221"/><c r="H29" s="221"><v>206.09730681073336</v></c><c r="I29" s="221"/><c r="J29" s="221"><v>55.938508992044568</v></c><c r="K29" s="327"/><c r="L29" s="327"/><c r="M29" s="330"/></row><row r="30" spans="2:13" s="33" customFormat="1" ht="45" x14ac:dyDescent="0.25"><c r="B30" s="332" t="str"><f>Translation!A68</f><v>Tv sets</v></c><c r="C30" s="218" t="s"><v>1699</v></c><c r="D30" s="218" t="s"><v>1689</v></c><c r="E30" s="219"><v>2012</v></c><c r="F30" s="220"><v>2020</v></c><c r="G30" s="221"/><c r="H30" s="221"><v>20.79233576812678</v></c><c r="I30" s="221"/><c r="J30" s="221"><v>5.6434131980123414</v></c><c r="K30" s="327"/><c r="L30" s="327"/><c r="M30" s="330"/></row><row r="31" spans="2:13" s="33" customFormat="1" ht="45" x14ac:dyDescent="0.25"><c r="B31" s="334"/><c r="C31" s="218" t="s"><v>1700</v></c><c r="D31" s="218" t="s"><v>1689</v></c><c r="E31" s="219"><v>2012</v></c><c r="F31" s="220"><v>2020</v></c><c r="G31" s="221"/><c r="H31" s="221"><v>191.48931088847004</v></c><c r="I31" s="221"/><c r="J31" s="221"><v>51.973636651398721</v></c><c r="K31" s="327"/><c r="L31" s="327"/><c r="M31" s="330"/></row><row r="32" spans="2:13" s="33" customFormat="1" ht="45" x14ac:dyDescent="0.25"><c r="B32" s="35" t="str"><f>Translation!A69</f><v>Other electric appliances</v></c><c r="C32" s="218" t="s"><v>1699</v></c><c r="D32" s="218" t="s"><v>1689</v></c><c r="E32" s="219"><v>2012</v></c><c r="F32" s="220"><v>2020</v></c><c r="G32" s="221"/><c r="H32" s="221"><v>187.10429886412911</v></c><c r="I32" s="221"/><c r="J32" s="221"><v>50.783465666890457</v></c><c r="K32" s="327"/><c r="L32" s="327"/><c r="M32" s="330"/></row><row r="33" spans="2:13" s="33" customFormat="1" ht="45" x14ac:dyDescent="0.25"><c r="B33" s="35"/><c r="C33" s="218" t="s"><v>1700</v></c><c r="D33" s="218" t="s"><v>1689</v></c><c r="E33" s="219"><v>2012</v></c><c r="F33" s="220"><v>2020</v></c><c r="G33" s="221"/><c r="H33" s="221"><v>1723.1576891245527</v></c><c r="I33" s="221"/><c r="J33" s="221"><v>467.69593149660312</v></c><c r="K33" s="327"/><c r="L33" s="327"/><c r="M33" s="330"/></row><row r="34" spans="2:13" s="33" customFormat="1" ht="15" x14ac:dyDescent="0.25"><c r="B34" s="35" t="str"><f>Translation!A59</f><v>Overall actions</v></c><c r="C34" s="218"/><c r="D34" s="218"/><c r="E34" s="219"/><c r="F34" s="220"/><c r="G34" s="221"/><c r="H34" s="221"/><c r="I34" s="221"/><c r="J34" s="221"/><c r="K34" s="327"/><c r="L34" s="327"/><c r="M34" s="330"/></row><row r="35" spans="2:13" s="33" customFormat="1" ht="7.5" customHeight="1" x14ac:dyDescent="0.25"><c r="B35" s="35"/><c r="C35" s="16"/><c r="D35" s="16"/><c r="E35" s="17"/><c r="F35" s="18"/><c r="G35" s="19"/><c r="H35" s="19"/><c r="I35" s="19"/><c r="J35" s="19"/><c r="K35" s="328"/><c r="L35" s="328"/><c r="M35" s="331"/></row><row r="36" spans="2:13" s="33" customFormat="1" ht="15" x14ac:dyDescent="0.25"><c r="B36" s="197" t="str"><f>Translation!A70</f><v>PRIMARY SECTOR</v></c><c r="C36" s="198"/><c r="D36" s="198"/><c r="E36" s="199"/><c r="F36" s="199"/><c r="G36" s="200"/><c r="H36" s="200"/><c r="I36" s="200"/><c r="J36" s="200"/><c r="K36" s="200"/><c r="L36" s="200"/><c r="M36" s="200"/></row><row r="37" spans="2:13" s="33" customFormat="1" ht="45" x14ac:dyDescent="0.25"><c r="B37" s="35" t="str"><f>Translation!A71</f><v>Agriculture, forestry and fishing</v></c><c r="C37" s="218" t="s"><v>1701</v></c><c r="D37" s="218" t="s"><v>1702</v></c><c r="E37" s="219"><v>2012</v></c><c r="F37" s="220"><v>2020</v></c><c r="G37" s="221"/><c r="H37" s="221"><v>215.30631765330003</v></c><c r="I37" s="221"/><c r="J37" s="221"><v>55.124925723415799</v></c><c r="K37" s="326"><v>2155.0890606842499</v></c><c r="L37" s="326"/><c r="M37" s="329"><v>551.76794481643503</v></c></row><row r="38" spans="2:13" s="33" customFormat="1" ht="45" x14ac:dyDescent="0.25"><c r="B38" s="35"/><c r="C38" s="218" t="s"><v>1703</v></c><c r="D38" s="218" t="s"><v>1702</v></c><c r="E38" s="219"><v>2012</v></c><c r="F38" s="220"><v>2020</v></c><c r="G38" s="221"/><c r="H38" s="221"><v>1982.8872935243676</v></c><c r="I38" s="221"/><c r="J38" s="221"><v>507.67908700867298</v></c><c r="K38" s="327"/><c r="L38" s="327"/><c r="M38" s="330"/></row><row r="39" spans="2:13" s="33" customFormat="1" ht="15" x14ac:dyDescent="0.25"><c r="B39" s="35" t="str"><f>Translation!A72</f><v>Mining and quarrying</v></c><c r="C39" s="218"/><c r="D39" s="218"/><c r="E39" s="219"/><c r="F39" s="220"/><c r="G39" s="221"/><c r="H39" s="221"/><c r="I39" s="221"/><c r="J39" s="221"/><c r="K39" s="327"/><c r="L39" s="327"/><c r="M39" s="330"/></row><row r="40" spans="2:13" s="33" customFormat="1" ht="15" x14ac:dyDescent="0.25"><c r="B40" s="35" t="str"><f>Translation!A59</f><v>Overall actions</v></c><c r="C40" s="218"/><c r="D40" s="218"/><c r="E40" s="219"/><c r="F40" s="220"/><c r="G40" s="221"/><c r="H40" s="221"/><c r="I40" s="221"/><c r="J40" s="221"/><c r="K40" s="327"/><c r="L40" s="327"/><c r="M40" s="330"/></row><row r="41" spans="2:13" s="33" customFormat="1" ht="7.5" customHeight="1" x14ac:dyDescent="0.25"><c r="B41" s="35"/><c r="C41" s="16"/><c r="D41" s="16"/><c r="E41" s="17"/><c r="F41" s="18"/><c r="G41" s="19"/><c r="H41" s="19"/><c r="I41" s="19"/><c r="J41" s="19"/><c r="K41" s="328"/><c r="L41" s="328"/><c r="M41" s="331"/></row><row r="42" spans="2:13" s="33" customFormat="1" ht="15" x14ac:dyDescent="0.25"><c r="B42" s="197" t="str"><f>Translation!A73</f><v>SECONDARY SECTOR</v></c><c r="C42" s="198"/><c r="D42" s="198"/><c r="E42" s="199"/><c r="F42" s="199"/><c r="G42" s="200"/><c r="H42" s="200"/><c r="I42" s="200"/><c r="J42" s="200"/><c r="K42" s="200"/><c r="L42" s="200"/><c r="M42" s="200"/></row><row r="43" spans="2:13" s="33" customFormat="1" ht="45" x14ac:dyDescent="0.25"><c r="B43" s="332" t="str"><f>Translation!A74</f><v>Manufacturing</v></c><c r="C43" s="218" t="s"><v>1704</v></c><c r="D43" s="218" t="s"><v>1702</v></c><c r="E43" s="219"><v>2012</v></c><c r="F43" s="220"><v>2020</v></c><c r="G43" s="221"/><c r="H43" s="221"><v>230.92780842093958</v></c><c r="I43" s="221"/><c r="J43" s="221"><v>46.371973767048786</v></c><c r="K43" s="326"><v>3478.4887916166899</v></c><c r="L43" s="326"/><c r="M43" s="329"><v>784.21013626003503</v></c></row><row r="44" spans="2:13" s="33" customFormat="1" ht="45" x14ac:dyDescent="0.25"><c r="B44" s="334"/><c r="C44" s="218" t="s"><v>1705</v></c><c r="D44" s="218" t="s"><v>1702</v></c><c r="E44" s="219"><v>2012</v></c><c r="F44" s="220"><v>2020</v></c><c r="G44" s="221"/><c r="H44" s="221"><v>2082.9304719441052</v></c><c r="I44" s="221"/><c r="J44" s="221"><v>418.26750041078776</v></c><c r="K44" s="327"/><c r="L44" s="327"/><c r="M44" s="330"/></row><row r="45" spans="2:13" s="33" customFormat="1" ht="60" x14ac:dyDescent="0.25"><c r="B45" s="332" t="str"><f>Translation!A75</f><v>Water supply, sewerage, waste management and remediation activities</v></c><c r="C45" s="218" t="s"><v>1706</v></c><c r="D45" s="218" t="s"><v>1689</v></c><c r="E45" s="219"><v>2012</v></c><c r="F45" s="220"><v>2020</v></c><c r="G45" s="221"/><c r="H45" s="221"><v>67.310884067633495</v></c><c r="I45" s="221"/><c r="J45" s="221"><v>18.269382322090678</v></c><c r="K45" s="327"/><c r="L45" s="327"/><c r="M45" s="330"/></row><row r="46" spans="2:13" s="33" customFormat="1" ht="60" x14ac:dyDescent="0.25"><c r="B46" s="334"/><c r="C46" s="218" t="s"><v>1707</v></c><c r="D46" s="218" t="s"><v>1689</v></c><c r="E46" s="219"><v>2012</v></c><c r="F46" s="220"><v>2020</v></c><c r="G46" s="221"/><c r="H46" s="221"><v>607.13299310605771</v></c><c r="I46" s="221"/><c r="J46" s="221"><v>164.78679377121281</v></c><c r="K46" s="327"/><c r="L46" s="327"/><c r="M46" s="330"/></row><row r="47" spans="2:13" s="33" customFormat="1" ht="45" x14ac:dyDescent="0.25"><c r="B47" s="35" t="str"><f>Translation!A76</f><v>Construction</v></c><c r="C47" s="218" t="s"><v>1708</v></c><c r="D47" s="218" t="s"><v>1702</v></c><c r="E47" s="219"><v>2012</v></c><c r="F47" s="220"><v>2020</v></c><c r="G47" s="221"/><c r="H47" s="221"><v>55.999480016788262</v></c><c r="I47" s="221"/><c r="J47" s="221"><v>15.220095871960641</v></c><c r="K47" s="327"/><c r="L47" s="327"/><c r="M47" s="330"/></row><row r="48" spans="2:13" s="33" customFormat="1" ht="45" x14ac:dyDescent="0.25"><c r="B48" s="35"/><c r="C48" s="218" t="s"><v>1709</v></c><c r="D48" s="218" t="s"><v>1702</v></c><c r="E48" s="219"><v>2012</v></c><c r="F48" s="220"><v>2020</v></c><c r="G48" s="221"/><c r="H48" s="221"><v>505.1060075339758</v></c><c r="I48" s="221"/><c r="J48" s="221"><v>137.28273651592383</v></c><c r="K48" s="327"/><c r="L48" s="327"/><c r="M48" s="330"/></row><row r="49" spans="2:13" s="33" customFormat="1" ht="15" x14ac:dyDescent="0.25"><c r="B49" s="35" t="str"><f>Translation!A59</f><v>Overall actions</v></c><c r="C49" s="218"/><c r="D49" s="218"/><c r="E49" s="219"/><c r="F49" s="220"/><c r="G49" s="221"/><c r="H49" s="221"/><c r="I49" s="221"/><c r="J49" s="221"/><c r="K49" s="327"/><c r="L49" s="327"/><c r="M49" s="330"/></row><row r="50" spans="2:13" s="33" customFormat="1" ht="7.5" customHeight="1" x14ac:dyDescent="0.25"><c r="B50" s="35"/><c r="C50" s="16"/><c r="D50" s="16"/><c r="E50" s="17"/><c r="F50" s="18"/><c r="G50" s="19"/><c r="H50" s="19"/><c r="I50" s="19"/><c r="J50" s="19"/><c r="K50" s="328"/><c r="L50" s="328"/><c r="M50" s="331"/></row><row r="51" spans="2:13" s="33" customFormat="1" ht="15" x14ac:dyDescent="0.25"><c r="B51" s="197" t="str"><f>Translation!A77</f><v>TERTIARY SECTOR</v></c><c r="C51" s="198"/><c r="D51" s="198"/><c r="E51" s="199"/><c r="F51" s="199"/><c r="G51" s="200"/><c r="H51" s="200"/><c r="I51" s="200"/><c r="J51" s="200"/><c r="K51" s="200"/><c r="L51" s="200"/><c r="M51" s="200"/></row><row r="52" spans="2:13" s="33" customFormat="1" ht="45" x14ac:dyDescent="0.25"><c r="B52" s="332" t="str"><f>Translation!A78</f><v xml:space="preserve">Wholesale and retail trade; repair of motor vehicles and motorcycles </v></c><c r="C52" s="218" t="s"><v>1710</v></c><c r="D52" s="218" t="s"><v>1702</v></c><c r="E52" s="219"><v>2012</v></c><c r="F52" s="220"><v>2020</v></c><c r="G52" s="221"/><c r="H52" s="221"><v>721.12298175040632</v></c><c r="I52" s="221"/><c r="J52" s="221"><v>192.73406214902127</v></c><c r="K52" s="326"><v>11648.3593934906</v></c><c r="L52" s="326"><v>25.194373919570399</v></c><c r="M52" s="329"><v>3154.2304824540602</v></c></row><row r="53" spans="2:13" s="33" customFormat="1" ht="105" x14ac:dyDescent="0.25"><c r="B53" s="333"/><c r="C53" s="218" t="s"><v>1711</v></c><c r="D53" s="218" t="s"><v>1702</v></c><c r="E53" s="219"><v>2012</v></c><c r="F53" s="220"><v>2020</v></c><c r="G53" s="221"/><c r="H53" s="221"><v>2996.5521353014433</v></c><c r="I53" s="221"/><c r="J53" s="221"><v>800.8865063156959</v></c><c r="K53" s="327"/><c r="L53" s="327"/><c r="M53" s="330"/></row><row r="54" spans="2:13" s="33" customFormat="1" ht="30" x14ac:dyDescent="0.25"><c r="B54" s="334"/><c r="C54" s="218" t="s"><v>1692</v></c><c r="D54" s="218" t="s"><v>1702</v></c><c r="E54" s="219"><v>2012</v></c><c r="F54" s="220"><v>2020</v></c><c r="G54" s="221"/><c r="H54" s="221"><v>-365.83141824183986</v></c><c r="I54" s="221"/><c r="J54" s="221"><v>-101.09839164981774</v></c><c r="K54" s="327"/><c r="L54" s="327"/><c r="M54" s="330"/></row><row r="55" spans="2:13" s="33" customFormat="1" ht="45" x14ac:dyDescent="0.25"><c r="B55" s="332" t="str"><f>Translation!A79</f><v>Accommodation and food service activities</v></c><c r="C55" s="218" t="s"><v>1712</v></c><c r="D55" s="218" t="s"><v>1702</v></c><c r="E55" s="219"><v>2012</v></c><c r="F55" s="220"><v>2020</v></c><c r="G55" s="221"/><c r="H55" s="221"><v>429.88407736168142</v></c><c r="I55" s="221"/><c r="J55" s="221"><v>111.45292530216587</v></c><c r="K55" s="327"/><c r="L55" s="327"/><c r="M55" s="330"/></row><row r="56" spans="2:13" s="33" customFormat="1" ht="135" x14ac:dyDescent="0.25"><c r="B56" s="333"/><c r="C56" s="218" t="s"><v>1713</v></c><c r="D56" s="218" t="s"><v>1702</v></c><c r="E56" s="219"><v>2012</v></c><c r="F56" s="220"><v>2020</v></c><c r="G56" s="221"/><c r="H56" s="221"><v>1847.3658896772088</v></c><c r="I56" s="221"/><c r="J56" s="221"><v>478.95314888516441</v></c><c r="K56" s="327"/><c r="L56" s="327"/><c r="M56" s="330"/></row><row r="57" spans="2:13" s="33" customFormat="1" ht="60" x14ac:dyDescent="0.25"><c r="B57" s="333"/><c r="C57" s="218" t="s"><v>1714</v></c><c r="D57" s="218" t="s"><v>1702</v></c><c r="E57" s="219"><v>2012</v></c><c r="F57" s="220"><v>2020</v></c><c r="G57" s="221"/><c r="H57" s="221"><v>61.070273521252801</v></c><c r="I57" s="221"><v>115.10101511388267</v></c><c r="J57" s="221"><v>47.382949461449044</v></c><c r="K57" s="327"/><c r="L57" s="327"/><c r="M57" s="330"/></row><row r="58" spans="2:13" s="33" customFormat="1" ht="45" x14ac:dyDescent="0.25"><c r="B58" s="333"/><c r="C58" s="218" t="s"><v>1715</v></c><c r="D58" s="218" t="s"><v>1702</v></c><c r="E58" s="219"><v>2012</v></c><c r="F58" s="220"><v>2020</v></c><c r="G58" s="221"/><c r="H58" s="221"><v>429.88407736168142</v></c><c r="I58" s="221"/><c r="J58" s="221"><v>111.45292530216587</v></c><c r="K58" s="327"/><c r="L58" s="327"/><c r="M58" s="330"/></row><row r="59" spans="2:13" s="33" customFormat="1" ht="165" x14ac:dyDescent="0.25"><c r="B59" s="333"/><c r="C59" s="218" t="s"><v>1716</v></c><c r="D59" s="218" t="s"><v>1702</v></c><c r="E59" s="219"><v>2012</v></c><c r="F59" s="220"><v>2020</v></c><c r="G59" s="221"/><c r="H59" s="221"><v>1847.3658896772088</v></c><c r="I59" s="221"/><c r="J59" s="221"><v>478.95314888516441</v></c><c r="K59" s="327"/><c r="L59" s="327"/><c r="M59" s="330"/></row><row r="60" spans="2:13" s="33" customFormat="1" ht="60" x14ac:dyDescent="0.25"><c r="B60" s="334"/><c r="C60" s="218" t="s"><v>1717</v></c><c r="D60" s="218" t="s"><v>1702</v></c><c r="E60" s="219"><v>2012</v></c><c r="F60" s="220"><v>2020</v></c><c r="G60" s="221"/><c r="H60" s="221"><v>-65.27995059784088</v></c><c r="I60" s="221"><v>51.795456801246878</v></c><c r="J60" s="221"><v>-4.4458602437516674</v></c><c r="K60" s="327"/><c r="L60" s="327"/><c r="M60" s="330"/></row><row r="61" spans="2:13" s="33" customFormat="1" ht="45" x14ac:dyDescent="0.25"><c r="B61" s="332" t="str"><f>Translation!A80</f><v>General public administration and social security</v></c><c r="C61" s="218" t="s"><v>1718</v></c><c r="D61" s="218" t="s"><v>1689</v></c><c r="E61" s="219"><v>2012</v></c><c r="F61" s="220"><v>2020</v></c><c r="G61" s="221"/><c r="H61" s="221"><v>282.20796211131125</v></c><c r="I61" s="221"/><c r="J61" s="221"><v>76.51560734443936</v></c><c r="K61" s="327"/><c r="L61" s="327"/><c r="M61" s="330"/></row><row r="62" spans="2:13" s="33" customFormat="1" ht="165" x14ac:dyDescent="0.25"><c r="B62" s="333"/><c r="C62" s="218" t="s"><v>1719</v></c><c r="D62" s="218" t="s"><v>1689</v></c><c r="E62" s="219"><v>2012</v></c><c r="F62" s="220"><v>2020</v></c><c r="G62" s="221"/><c r="H62" s="221"><v>1658.557240172755</v></c><c r="I62" s="221"/><c r="J62" s="221"><v>449.68793083622586</v></c><c r="K62" s="327"/><c r="L62" s="327"/><c r="M62" s="330"/></row><row r="63" spans="2:13" s="33" customFormat="1" ht="30" x14ac:dyDescent="0.25"><c r="B63" s="334"/><c r="C63" s="218" t="s"><v>1720</v></c><c r="D63" s="218" t="s"><v>1689</v></c><c r="E63" s="219"><v>2012</v></c><c r="F63" s="220"><v>2020</v></c><c r="G63" s="221"/><c r="H63" s="221"><v>-358.66097709753859</v></c><c r="I63" s="221"/><c r="J63" s="221"><v>-98.66036855319463</v></c><c r="K63" s="327"/><c r="L63" s="327"/><c r="M63" s="330"/></row><row r="64" spans="2:13" s="33" customFormat="1" ht="30" x14ac:dyDescent="0.25"><c r="B64" s="35" t="str"><f>Translation!A81</f><v>Defence, justice, police and fire departments</v></c><c r="C64" s="218"/><c r="D64" s="218" t="s"><v>1689</v></c><c r="E64" s="219"><v>2012</v></c><c r="F64" s="220"><v>2020</v></c><c r="G64" s="221"/><c r="H64" s="221"/><c r="I64" s="221"/><c r="J64" s="221"/><c r="K64" s="327"/><c r="L64" s="327"/><c r="M64" s="330"/></row><row r="65" spans="2:13" s="33" customFormat="1" ht="45" x14ac:dyDescent="0.25"><c r="B65" s="332" t="str"><f>Translation!A82</f><v>Education</v></c><c r="C65" s="218" t="s"><v>1721</v></c><c r="D65" s="218" t="s"><v>1722</v></c><c r="E65" s="219"><v>2012</v></c><c r="F65" s="220"><v>2020</v></c><c r="G65" s="221"/><c r="H65" s="221"><v>188.13152822878004</v></c><c r="I65" s="221"/><c r="J65" s="221"><v>50.901466239437774</v></c><c r="K65" s="327"/><c r="L65" s="327"/><c r="M65" s="330"/></row><row r="66" spans="2:13" s="33" customFormat="1" ht="120" x14ac:dyDescent="0.25"><c r="B66" s="333"/><c r="C66" s="218" t="s"><v>1723</v></c><c r="D66" s="218" t="s"><v>1722</v></c><c r="E66" s="219"><v>2012</v></c><c r="F66" s="220"><v>2020</v></c><c r="G66" s="221"/><c r="H66" s="221"><v>1144.4885753965937</v></c><c r="I66" s="221"/><c r="J66" s="221"><v>309.65647879671047</v></c><c r="K66" s="327"/><c r="L66" s="327"/><c r="M66" s="330"/></row><row r="67" spans="2:13" s="33" customFormat="1" ht="30" x14ac:dyDescent="0.25"><c r="B67" s="334"/><c r="C67" s="218" t="s"><v>1724</v></c><c r="D67" s="218" t="s"><v>1722</v></c><c r="E67" s="219"><v>2012</v></c><c r="F67" s="220"><v>2020</v></c><c r="G67" s="221"/><c r="H67" s="221"><v>-1331.6631263758884</v></c><c r="I67" s="221"/><c r="J67" s="221"><v>-361.84273587362583</v></c><c r="K67" s="327"/><c r="L67" s="327"/><c r="M67" s="330"/></row><row r="68" spans="2:13" s="33" customFormat="1" ht="45" x14ac:dyDescent="0.25"><c r="B68" s="332" t="str"><f>Translation!A83</f><v>Human health and social work activities</v></c><c r="C68" s="218" t="s"><v>1725</v></c><c r="D68" s="218" t="s"><v>1726</v></c><c r="E68" s="219"><v>2012</v></c><c r="F68" s="220"><v>2020</v></c><c r="G68" s="221"/><c r="H68" s="221"><v>36.01895589241758</v></c><c r="I68" s="221"/><c r="J68" s="221"><v>9.7435283954125929</v></c><c r="K68" s="327"/><c r="L68" s="327"/><c r="M68" s="330"/></row><row r="69" spans="2:13" s="33" customFormat="1" ht="165" x14ac:dyDescent="0.25"><c r="B69" s="333"/><c r="C69" s="218" t="s"><v>1719</v></c><c r="D69" s="218" t="s"><v>1726</v></c><c r="E69" s="219"><v>2012</v></c><c r="F69" s="220"><v>2020</v></c><c r="G69" s="221"/><c r="H69" s="221"><v>189.3301121532503</v></c><c r="I69" s="221"/><c r="J69" s="221"><v>51.215902242641377</v></c><c r="K69" s="327"/><c r="L69" s="327"/><c r="M69" s="330"/></row><row r="70" spans="2:13" s="33" customFormat="1" ht="45" x14ac:dyDescent="0.25"><c r="B70" s="334"/><c r="C70" s="218" t="s"><v>1727</v></c><c r="D70" s="218" t="s"><v>1728</v></c><c r="E70" s="219"><v>2012</v></c><c r="F70" s="220"><v>2020</v></c><c r="G70" s="221"/><c r="H70" s="221"><v>-55.034077012031858</v></c><c r="I70" s="221"><v>143.51139149988174</v></c><c r="J70" s="221"><v>23.149793529818353</v></c><c r="K70" s="327"/><c r="L70" s="327"/><c r="M70" s="330"/></row><row r="71" spans="2:13" s="33" customFormat="1" ht="45" x14ac:dyDescent="0.25"><c r="B71" s="332" t="str"><f>Translation!A84</f><v>Other services</v></c><c r="C71" s="218" t="s"><v>1729</v></c><c r="D71" s="218" t="s"><v>1702</v></c><c r="E71" s="219"><v>2012</v></c><c r="F71" s="220"><v>2020</v></c><c r="G71" s="221"/><c r="H71" s="221"><v>360.56149087520316</v></c><c r="I71" s="221"/><c r="J71" s="221"><v>96.367031074504155</v></c><c r="K71" s="327"/><c r="L71" s="327"/><c r="M71" s="330"/></row><row r="72" spans="2:13" s="33" customFormat="1" ht="105" x14ac:dyDescent="0.25"><c r="B72" s="333"/><c r="C72" s="218" t="s"><v>1711</v></c><c r="D72" s="218" t="s"><v>1702</v></c><c r="E72" s="219"><v>2012</v></c><c r="F72" s="220"><v>2020</v></c><c r="G72" s="221"/><c r="H72" s="221"><v>1498.2760676507216</v></c><c r="I72" s="221"/><c r="J72" s="221"><v>400.44325315782851</v></c><c r="K72" s="327"/><c r="L72" s="327"/><c r="M72" s="330"/></row><row r="73" spans="2:13" s="33" customFormat="1" ht="30" x14ac:dyDescent="0.25"><c r="B73" s="334"/><c r="C73" s="218" t="s"><v>1692</v></c><c r="D73" s="218" t="s"><v>1702</v></c><c r="E73" s="219"><v>2012</v></c><c r="F73" s="220"><v>2020</v></c><c r="G73" s="221"/><c r="H73" s="221"><v>-206.08129052678123</v></c><c r="I73" s="221"/><c r="J73" s="221"><v>-56.951059921295382</v></c><c r="K73" s="327"/><c r="L73" s="327"/><c r="M73" s="330"/></row><row r="74" spans="2:13" s="33" customFormat="1" ht="45" x14ac:dyDescent="0.25"><c r="B74" s="35" t="str"><f>Translation!A85</f><v>Public lighting</v></c><c r="C74" s="218" t="s"><v>1730</v></c><c r="D74" s="218" t="s"><v>1731</v></c><c r="E74" s="219"><v>2012</v></c><c r="F74" s="220"><v>2020</v></c><c r="G74" s="221"/><c r="H74" s="221"><v>135.33517839971722</v></c><c r="I74" s="221"/><c r="J74" s="221"><v>36.732396997317359</v></c><c r="K74" s="327"/><c r="L74" s="327"/><c r="M74" s="330"/></row><row r="75" spans="2:13" s="33" customFormat="1" ht="45" x14ac:dyDescent="0.25"><c r="B75" s="35"/><c r="C75" s="218" t="s"><v>1732</v></c><c r="D75" s="218" t="s"><v>1731</v></c><c r="E75" s="219"><v>2012</v></c><c r="F75" s="220"><v>2020</v></c><c r="G75" s="221"/><c r="H75" s="221"><v>725.31004665424632</v></c><c r="I75" s="221"/><c r="J75" s="221"><v>196.86216765578786</v></c><c r="K75" s="327"/><c r="L75" s="327"/><c r="M75" s="330"/></row><row r="76" spans="2:13" s="33" customFormat="1" ht="15" x14ac:dyDescent="0.25"><c r="B76" s="35" t="str"><f>Translation!A59</f><v>Overall actions</v></c><c r="C76" s="218"/><c r="D76" s="218"/><c r="E76" s="219"/><c r="F76" s="220"/><c r="G76" s="221"/><c r="H76" s="221"/><c r="I76" s="221"/><c r="J76" s="221"/><c r="K76" s="327"/><c r="L76" s="327"/><c r="M76" s="330"/></row><row r="77" spans="2:13" s="33" customFormat="1" ht="7.5" customHeight="1" x14ac:dyDescent="0.25"><c r="B77" s="35"/><c r="C77" s="16"/><c r="D77" s="16"/><c r="E77" s="17"/><c r="F77" s="18"/><c r="G77" s="19"/><c r="H77" s="19"/><c r="I77" s="19"/><c r="J77" s="19"/><c r="K77" s="328"/><c r="L77" s="328"/><c r="M77" s="331"/></row><row r="78" spans="2:13" s="33" customFormat="1" ht="15" x14ac:dyDescent="0.25"><c r="B78" s="197" t="str"><f>Translation!A86</f><v>TRANSPORTS</v></c><c r="C78" s="198"/><c r="D78" s="198"/><c r="E78" s="199"/><c r="F78" s="199"/><c r="G78" s="200"/><c r="H78" s="200"/><c r="I78" s="200"/><c r="J78" s="200"/><c r="K78" s="200"/><c r="L78" s="200"/><c r="M78" s="200"/></row><row r="79" spans="2:13" s="33" customFormat="1" ht="60" x14ac:dyDescent="0.25"><c r="B79" s="332" t="str"><f>Translation!A87</f><v>Passenger transport by road (public transport, taxi, tourism, transfers, etc.)</v></c><c r="C79" s="218" t="s"><v>1733</v></c><c r="D79" s="218" t="s"><v>1734</v></c><c r="E79" s="219"><v>2012</v></c><c r="F79" s="220"><v>2020</v></c><c r="G79" s="221"/><c r="H79" s="221"><v>-46.721104300684402</v></c><c r="I79" s="221"/><c r="J79" s="221"><v>-12.316954792360775</v></c><c r="K79" s="326"><v>13070.0489048788</v></c><c r="L79" s="326"/><c r="M79" s="329"><v>2842.5389347590099</v></c></row><row r="80" spans="2:13" s="33" customFormat="1" ht="45" x14ac:dyDescent="0.25"><c r="B80" s="333"/><c r="C80" s="218" t="s"><v>1735</v></c><c r="D80" s="218" t="s"><v>1736</v></c><c r="E80" s="219"><v>2012</v></c><c r="F80" s="220"><v>2020</v></c><c r="G80" s="221"/><c r="H80" s="221"><v>112.5166112631042</v></c><c r="I80" s="221"/><c r="J80" s="221"><v>29.662441311274758</v></c><c r="K80" s="327"/><c r="L80" s="327"/><c r="M80" s="330"/></row><row r="81" spans="2:13" s="33" customFormat="1" ht="45" x14ac:dyDescent="0.25"><c r="B81" s="334"/><c r="C81" s="218" t="s"><v>1737</v></c><c r="D81" s="218" t="s"><v>1689</v></c><c r="E81" s="219"><v>2012</v></c><c r="F81" s="220"><v>2020</v></c><c r="G81" s="221"/><c r="H81" s="221"><v>-89.113498225342482</v></c><c r="I81" s="221"/><c r="J81" s="221"><v>-24.48758073095491</v></c><c r="K81" s="327"/><c r="L81" s="327"/><c r="M81" s="330"/></row><row r="82" spans="2:13" s="33" customFormat="1" ht="45" x14ac:dyDescent="0.25"><c r="B82" s="332" t="str"><f>Translation!A88</f><v>Freight transport by road and removal services</v></c><c r="C82" s="218" t="s"><v>1738</v></c><c r="D82" s="218" t="s"><v>1739</v></c><c r="E82" s="219"><v>2012</v></c><c r="F82" s="220"><v>2020</v></c><c r="G82" s="221"/><c r="H82" s="221"><v>13695.542568199129</v></c><c r="I82" s="221"/><c r="J82" s="221"><v>3610.5177990590328</v></c><c r="K82" s="327"/><c r="L82" s="327"/><c r="M82" s="330"/></row><row r="83" spans="2:13" s="33" customFormat="1" ht="45" x14ac:dyDescent="0.25"><c r="B83" s="334"/><c r="C83" s="218" t="s"><v>1740</v></c><c r="D83" s="218" t="s"><v>1689</v></c><c r="E83" s="219"><v>2012</v></c><c r="F83" s="220"><v>2020</v></c><c r="G83" s="221"/><c r="H83" s="221"><v>-10846.911355077238</v></c><c r="I83" s="221"/><c r="J83" s="221"><v>-2980.6328197043104</v></c><c r="K83" s="327"/><c r="L83" s="327"/><c r="M83" s="330"/></row><row r="84" spans="2:13" s="33" customFormat="1" ht="45" x14ac:dyDescent="0.25"><c r="B84" s="332" t="str"><f>Translation!A89</f><v>Other fleet for public and private services</v></c><c r="C84" s="218" t="s"><v>1741</v></c><c r="D84" s="218" t="s"><v>1689</v></c><c r="E84" s="219"><v>2012</v></c><c r="F84" s="220"><v>2020</v></c><c r="G84" s="221"/><c r="H84" s="221"><v>664.76049544460454</v></c><c r="I84" s="221"/><c r="J84" s="221"><v>166.65520771931753</v></c><c r="K84" s="327"/><c r="L84" s="327"/><c r="M84" s="330"/></row><row r="85" spans="2:13" s="33" customFormat="1" ht="45" x14ac:dyDescent="0.25"><c r="B85" s="334"/><c r="C85" s="218" t="s"><v>1742</v></c><c r="D85" s="218" t="s"><v>1689</v></c><c r="E85" s="219"><v>2012</v></c><c r="F85" s="220"><v>2020</v></c><c r="G85" s="221"/><c r="H85" s="221"><v>-394.89584812677157</v></c><c r="I85" s="221"/><c r="J85" s="221"><v>-110.72401280954688</v></c><c r="K85" s="327"/><c r="L85" s="327"/><c r="M85" s="330"/></row><row r="86" spans="2:13" s="33" customFormat="1" ht="45" x14ac:dyDescent="0.25"><c r="B86" s="35" t="str"><f>Translation!A90</f><v>Private transports</v></c><c r="C86" s="218" t="s"><v>1743</v></c><c r="D86" s="218" t="s"><v>1689</v></c><c r="E86" s="219"><v>2012</v></c><c r="F86" s="220"><v>2020</v></c><c r="G86" s="221"/><c r="H86" s="221"><v>-8443.4699791454605</v></c><c r="I86" s="221"/><c r="J86" s="221"><v>-2125.9546440429599</v></c><c r="K86" s="327"/><c r="L86" s="327"/><c r="M86" s="330"/></row><row r="87" spans="2:13" s="33" customFormat="1" ht="30" x14ac:dyDescent="0.25"><c r="B87" s="35"/><c r="C87" s="218" t="s"><v>1744</v></c><c r="D87" s="218" t="s"><v>1689</v></c><c r="E87" s="219"><v>2012</v></c><c r="F87" s="220"><v>2020</v></c><c r="G87" s="221"/><c r="H87" s="221"><v>27110.279317133904</v></c><c r="I87" s="221"/><c r="J87" s="221"><v>6826.0116229365294</v></c><c r="K87" s="327"/><c r="L87" s="327"/><c r="M87" s="330"/></row><row r="88" spans="2:13" s="33" customFormat="1" ht="45" x14ac:dyDescent="0.25"><c r="B88" s="35"/><c r="C88" s="218" t="s"><v>1745</v></c><c r="D88" s="218" t="s"><v>1689</v></c><c r="E88" s="219"><v>2012</v></c><c r="F88" s="220"><v>2020</v></c><c r="G88" s="221"/><c r="H88" s="221"><v>-16104.652453408473</v></c><c r="I88" s="221"/><c r="J88" s="221"><v>-4507.968916800015</v></c><c r="K88" s="327"/><c r="L88" s="327"/><c r="M88" s="330"/></row><row r="89" spans="2:13" s="33" customFormat="1" ht="15" x14ac:dyDescent="0.25"><c r="B89" s="35" t="str"><f>Translation!A59</f><v>Overall actions</v></c><c r="C89" s="218"/><c r="D89" s="218"/><c r="E89" s="219"/><c r="F89" s="220"/><c r="G89" s="221"/><c r="H89" s="221"/><c r="I89" s="221"/><c r="J89" s="221"/><c r="K89" s="327"/><c r="L89" s="327"/><c r="M89" s="330"/></row><row r="90" spans="2:13" s="33" customFormat="1" ht="7.5" customHeight="1" x14ac:dyDescent="0.25"><c r="B90" s="35"/><c r="C90" s="16"/><c r="D90" s="16"/><c r="E90" s="17"/><c r="F90" s="18"/><c r="G90" s="19"/><c r="H90" s="19"/><c r="I90" s="19"/><c r="J90" s="19"/><c r="K90" s="328"/><c r="L90" s="328"/><c r="M90" s="331"/></row><row r="91" spans="2:13" s="33" customFormat="1" ht="15" x14ac:dyDescent="0.25"><c r="B91" s="197" t="str"><f>Translation!$A$174</f><v>SECONDARY ENERGY PRODUCTION AND ENERGY FLUXES</v></c><c r="C91" s="198"/><c r="D91" s="198"/><c r="E91" s="199"/><c r="F91" s="199"/><c r="G91" s="200"/><c r="H91" s="200"/><c r="I91" s="200"/><c r="J91" s="200"/><c r="K91" s="200"/><c r="L91" s="200"/><c r="M91" s="200"/></row><row r="92" spans="2:13" s="33" customFormat="1" ht="15" x14ac:dyDescent="0.25"><c r="B92" s="35" t="str"><f>Translation!$A$175</f><v>Electricity (non-renewable)</v></c><c r="C92" s="218"/><c r="D92" s="218"/><c r="E92" s="219"/><c r="F92" s="220"/><c r="G92" s="221"/><c r="H92" s="221"/><c r="I92" s="221"/><c r="J92" s="221"/><c r="K92" s="326"/><c r="L92" s="326"><v>20319.387888888901</v></c><c r="M92" s="329"><v>17523.298857600999</v></c></row><row r="93" spans="2:13" s="33" customFormat="1" ht="15" x14ac:dyDescent="0.25"><c r="B93" s="35" t="str"><f>Translation!$A$176</f><v>Heat (non-renewable)</v></c><c r="C93" s="218"/><c r="D93" s="218"/><c r="E93" s="219"/><c r="F93" s="220"/><c r="G93" s="221"/><c r="H93" s="221"/><c r="I93" s="221"/><c r="J93" s="221"/><c r="K93" s="327"/><c r="L93" s="327"/><c r="M93" s="330"/></row><row r="94" spans="2:13" s="33" customFormat="1" ht="15" x14ac:dyDescent="0.25"><c r="B94" s="35" t="str"><f>Translation!$A$177</f><v>Cold (non-renewable)</v></c><c r="C94" s="218"/><c r="D94" s="218"/><c r="E94" s="219"/><c r="F94" s="220"/><c r="G94" s="221"/><c r="H94" s="221"/><c r="I94" s="221"/><c r="J94" s="221"/><c r="K94" s="327"/><c r="L94" s="327"/><c r="M94" s="330"/></row><row r="95" spans="2:13" s="33" customFormat="1" ht="15" x14ac:dyDescent="0.25"><c r="B95" s="35" t="str"><f>Translation!$A$178</f><v>Hydro</v></c><c r="C95" s="218"/><c r="D95" s="218"/><c r="E95" s="219"/><c r="F95" s="220"/><c r="G95" s="221"/><c r="H95" s="221"/><c r="I95" s="221"/><c r="J95" s="221"/><c r="K95" s="327"/><c r="L95" s="327"/><c r="M95" s="330"/></row><row r="96" spans="2:13" s="33" customFormat="1" ht="15" x14ac:dyDescent="0.25"><c r="B96" s="35" t="str"><f>Translation!$A$179</f><v>Wind</v></c><c r="C96" s="218" t="s"><v>1746</v></c><c r="D96" s="218" t="s"><v>1689</v></c><c r="E96" s="219"><v>2013</v></c><c r="F96" s="220"><v>2020</v></c><c r="G96" s="221"/><c r="H96" s="221"/><c r="I96" s="221"><v>5313.119999999999</v></c><c r="J96" s="221"><v>4581.9977518716541</v></c><c r="K96" s="327"/><c r="L96" s="327"/><c r="M96" s="330"/></row><row r="97" spans="2:13" s="33" customFormat="1" ht="15" x14ac:dyDescent="0.25"><c r="B97" s="35" t="str"><f>Translation!$A$180</f><v>Solar</v></c><c r="C97" s="218" t="s"><v>1747</v></c><c r="D97" s="218" t="s"><v>1689</v></c><c r="E97" s="219"><v>2012</v></c><c r="F97" s="220"><v>2020</v></c><c r="G97" s="221"/><c r="H97" s="221"/><c r="I97" s="221"><v>1555.5555555555557</v></c><c r="J97" s="221"><v>1341.5002970885253</v></c><c r="K97" s="327"/><c r="L97" s="327"/><c r="M97" s="330"/></row><row r="98" spans="2:13" s="33" customFormat="1" ht="30" x14ac:dyDescent="0.25"><c r="B98" s="35" t="str"><f>Translation!$A$181</f><v>Geothermal</v></c><c r="C98" s="218" t="s"><v>1748</v></c><c r="D98" s="218" t="s"><v>1689</v></c><c r="E98" s="219"><v>2015</v></c><c r="F98" s="220"><v>2020</v></c><c r="G98" s="221"/><c r="H98" s="221"/><c r="I98" s="221"><v>6104.7466666666696</v></c><c r="J98" s="221"><v>5264.6910859179916</v></c><c r="K98" s="327"/><c r="L98" s="327"/><c r="M98" s="330"/></row><row r="99" spans="2:13" s="33" customFormat="1" ht="45" x14ac:dyDescent="0.25"><c r="B99" s="35" t="str"><f>Translation!$A$182</f><v>Wind - Hydro hybrid</v></c><c r="C99" s="218" t="s"><v>1752</v></c><c r="D99" s="218" t="s"><v>1689</v></c><c r="E99" s="219"><v>2019</v></c><c r="F99" s="220"><v>2020</v></c><c r="G99" s="221"/><c r="H99" s="221"/><c r="I99" s="221"><v>3530.4990000000043</v></c><c r="J99" s="221"><v>3044.6777940240509</v></c><c r="K99" s="327"/><c r="L99" s="327"/><c r="M99" s="330"/></row><row r="100" spans="2:13" s="33" customFormat="1" ht="30" x14ac:dyDescent="0.25"><c r="B100" s="35" t="str"><f>Translation!$A$183</f><v>Biomass</v></c><c r="C100" s="218" t="s"><v>1753</v></c><c r="D100" s="218" t="s"><v>1689</v></c><c r="E100" s="219"><v>2019</v></c><c r="F100" s="220"><v>2020</v></c><c r="G100" s="221"/><c r="H100" s="221"/><c r="I100" s="221"><v>3815.4666666666681</v></c><c r="J100" s="221"><v>3290.4319286987497</v></c><c r="K100" s="327"/><c r="L100" s="327"/><c r="M100" s="330"/></row><row r="101" spans="2:13" s="33" customFormat="1" ht="15" x14ac:dyDescent="0.25"><c r="B101" s="35" t="str"><f>Translation!$A$184</f><v>Urban waste</v></c><c r="C101" s="218"/><c r="D101" s="218"/><c r="E101" s="219"/><c r="F101" s="220"/><c r="G101" s="221"/><c r="H101" s="221"/><c r="I101" s="221"/><c r="J101" s="221"/><c r="K101" s="327"/><c r="L101" s="327"/><c r="M101" s="330"/></row><row r="102" spans="2:13" s="33" customFormat="1" ht="15" x14ac:dyDescent="0.25"><c r="B102" s="35" t="str"><f>Translation!$A$185</f><v>Storage</v></c><c r="C102" s="218"/><c r="D102" s="218"/><c r="E102" s="219"/><c r="F102" s="220"/><c r="G102" s="221"/><c r="H102" s="221"/><c r="I102" s="221"/><c r="J102" s="221"/><c r="K102" s="327"/><c r="L102" s="327"/><c r="M102" s="330"/></row><row r="103" spans="2:13" s="33" customFormat="1" ht="15" x14ac:dyDescent="0.25"><c r="B103" s="35" t="str"><f>Translation!$A$186</f><v>External connection</v></c><c r="C103" s="218"/><c r="D103" s="218"/><c r="E103" s="219"/><c r="F103" s="220"/><c r="G103" s="221"/><c r="H103" s="221"/><c r="I103" s="221"/><c r="J103" s="221"/><c r="K103" s="327"/><c r="L103" s="327"/><c r="M103" s="330"/></row><row r="104" spans="2:13" s="33" customFormat="1" ht="30" x14ac:dyDescent="0.25"><c r="B104" s="35" t="str"><f>Translation!$A$187</f><v>Distribution losses and self-consumption</v></c><c r="C104" s="218"/><c r="D104" s="218"/><c r="E104" s="219"/><c r="F104" s="220"/><c r="G104" s="221"/><c r="H104" s="221"/><c r="I104" s="221"/><c r="J104" s="221"/><c r="K104" s="327"/><c r="L104" s="327"/><c r="M104" s="330"/></row><row r="105" spans="2:13" s="33" customFormat="1" ht="15" x14ac:dyDescent="0.25"><c r="B105" s="35" t="str"><f>Translation!A59</f><v>Overall actions</v></c><c r="C105" s="218"/><c r="D105" s="218"/><c r="E105" s="219"/><c r="F105" s="220"/><c r="G105" s="221"/><c r="H105" s="221"/><c r="I105" s="221"/><c r="J105" s="221"/><c r="K105" s="327"/><c r="L105" s="327"/><c r="M105" s="330"/></row><row r="106" spans="2:13" s="33" customFormat="1" ht="7.5" customHeight="1" x14ac:dyDescent="0.25"><c r="B106" s="35"/><c r="C106" s="16"/><c r="D106" s="16"/><c r="E106" s="17"/><c r="F106" s="18"/><c r="G106" s="19"/><c r="H106" s="19"/><c r="I106" s="19"/><c r="J106" s="19"/><c r="K106" s="328"/><c r="L106" s="328"/><c r="M106" s="331"/></row><row r="107" spans="2:13" s="33" customFormat="1" ht="15" x14ac:dyDescent="0.25"><c r="B107" s="197" t="str"><f>Translation!A188</f><v>LAND USE PLANNING</v></c><c r="C107" s="198"/><c r="D107" s="198"/><c r="E107" s="199"/><c r="F107" s="199"/><c r="G107" s="200"/><c r="H107" s="200"/><c r="I107" s="200"/><c r="J107" s="200"/><c r="K107" s="200"/><c r="L107" s="200"/><c r="M107" s="200"/></row><row r="108" spans="2:13" s="33" customFormat="1" ht="15" x14ac:dyDescent="0.25"><c r="B108" s="35" t="str"><f>Translation!A189</f><v>Regional and local strategic planning</v></c><c r="C108" s="218"/><c r="D108" s="218"/><c r="E108" s="219"/><c r="F108" s="220"/><c r="G108" s="221"/><c r="H108" s="221"/><c r="I108" s="221"/><c r="J108" s="221"/><c r="K108" s="326"><f>SUM(H108:H113)</f><v>0</v></c><c r="L108" s="326"><f t="shared" ref="L108:M108" si="0">SUM(I108:I113)</f><v>0</v></c><c r="M108" s="326"><f t="shared" si="0"/><v>0</v></c></row><row r="109" spans="2:13" s="33" customFormat="1" ht="15" x14ac:dyDescent="0.25"><c r="B109" s="35" t="str"><f>Translation!A190</f><v>Transports and mobility planning</v></c><c r="C109" s="218"/><c r="D109" s="218"/><c r="E109" s="219"/><c r="F109" s="220"/><c r="G109" s="221"/><c r="H109" s="221"/><c r="I109" s="221"/><c r="J109" s="221"/><c r="K109" s="327"/><c r="L109" s="327"/><c r="M109" s="327"/></row><row r="110" spans="2:13" s="33" customFormat="1" ht="15" x14ac:dyDescent="0.25"><c r="B110" s="35" t="str"><f>Translation!A191</f><v>Energy infrastructures planning</v></c><c r="C110" s="218"/><c r="D110" s="218"/><c r="E110" s="219"/><c r="F110" s="220"/><c r="G110" s="221"/><c r="H110" s="221"/><c r="I110" s="221"/><c r="J110" s="221"/><c r="K110" s="327"/><c r="L110" s="327"/><c r="M110" s="327"/></row><row r="111" spans="2:13" s="33" customFormat="1" ht="15" x14ac:dyDescent="0.25"><c r="B111" s="35" t="str"><f>Translation!A192</f><v>Renewable energy land use planning</v></c><c r="C111" s="218"/><c r="D111" s="218"/><c r="E111" s="219"/><c r="F111" s="220"/><c r="G111" s="221"/><c r="H111" s="221"/><c r="I111" s="221"/><c r="J111" s="221"/><c r="K111" s="327"/><c r="L111" s="327"/><c r="M111" s="327"/></row><row r="112" spans="2:13" s="33" customFormat="1" ht="15" x14ac:dyDescent="0.25"><c r="B112" s="35" t="str"><f>Translation!A59</f><v>Overall actions</v></c><c r="C112" s="218"/><c r="D112" s="218"/><c r="E112" s="219"/><c r="F112" s="220"/><c r="G112" s="221"/><c r="H112" s="221"/><c r="I112" s="221"/><c r="J112" s="221"/><c r="K112" s="327"/><c r="L112" s="327"/><c r="M112" s="327"/></row><row r="113" spans="2:13" s="33" customFormat="1" ht="7.5" customHeight="1" x14ac:dyDescent="0.25"><c r="B113" s="35"/><c r="C113" s="16"/><c r="D113" s="16"/><c r="E113" s="17"/><c r="F113" s="18"/><c r="G113" s="19"/><c r="H113" s="19"/><c r="I113" s="19"/><c r="J113" s="19"/><c r="K113" s="328"/><c r="L113" s="328"/><c r="M113" s="328"/></row><row r="114" spans="2:13" s="33" customFormat="1" ht="15" x14ac:dyDescent="0.25"><c r="B114" s="197" t="str"><f>Translation!A193</f><v>PUBLIC PROCUREMENT OF PRODUCTS AND SERVICES</v></c><c r="C114" s="198"/><c r="D114" s="198"/><c r="E114" s="199"/><c r="F114" s="199"/><c r="G114" s="200"/><c r="H114" s="200"/><c r="I114" s="200"/><c r="J114" s="200"/><c r="K114" s="200"/><c r="L114" s="200"/><c r="M114" s="200"/></row><row r="115" spans="2:13" s="33" customFormat="1" ht="30" x14ac:dyDescent="0.25"><c r="B115" s="35" t="str"><f>Translation!A194</f><v>Energy efficiency requirements/standards</v></c><c r="C115" s="218"/><c r="D115" s="218"/><c r="E115" s="219"/><c r="F115" s="220"/><c r="G115" s="221"/><c r="H115" s="221"/><c r="I115" s="221"/><c r="J115" s="221"/><c r="K115" s="326"><f>SUM(H115:H118)</f><v>0</v></c><c r="L115" s="326"><f t="shared" ref="L115:M115" si="1">SUM(I115:I118)</f><v>0</v></c><c r="M115" s="326"><f t="shared" si="1"/><v>0</v></c></row><row r="116" spans="2:13" s="33" customFormat="1" ht="30" x14ac:dyDescent="0.25"><c r="B116" s="35" t="str"><f>Translation!A195</f><v>Renewable energy requirements/standards</v></c><c r="C116" s="218"/><c r="D116" s="218"/><c r="E116" s="219"/><c r="F116" s="220"/><c r="G116" s="221"/><c r="H116" s="221"/><c r="I116" s="221"/><c r="J116" s="221"/><c r="K116" s="327"/><c r="L116" s="327"/><c r="M116" s="327"/></row><row r="117" spans="2:13" s="33" customFormat="1" ht="15" x14ac:dyDescent="0.25"><c r="B117" s="35" t="str"><f>Translation!A59</f><v>Overall actions</v></c><c r="C117" s="218"/><c r="D117" s="218"/><c r="E117" s="219"/><c r="F117" s="220"/><c r="G117" s="221"/><c r="H117" s="221"/><c r="I117" s="221"/><c r="J117" s="221"/><c r="K117" s="327"/><c r="L117" s="327"/><c r="M117" s="327"/></row><row r="118" spans="2:13" s="33" customFormat="1" ht="7.5" customHeight="1" x14ac:dyDescent="0.25"><c r="B118" s="35"/><c r="C118" s="16"/><c r="D118" s="16"/><c r="E118" s="17"/><c r="F118" s="18"/><c r="G118" s="19"/><c r="H118" s="19"/><c r="I118" s="19"/><c r="J118" s="19"/><c r="K118" s="328"/><c r="L118" s="328"/><c r="M118" s="328"/></row><row r="119" spans="2:13" s="33" customFormat="1" ht="15" x14ac:dyDescent="0.25"><c r="B119" s="197" t="str"><f>Translation!A196</f><v>CITIZENS AND STAKEHOLDERS</v></c><c r="C119" s="198"/><c r="D119" s="198"/><c r="E119" s="199"/><c r="F119" s="199"/><c r="G119" s="200"/><c r="H119" s="200"/><c r="I119" s="200"/><c r="J119" s="200"/><c r="K119" s="200"/><c r="L119" s="200"/><c r="M119" s="200"/></row><row r="120" spans="2:13" s="33" customFormat="1" ht="15" x14ac:dyDescent="0.25"><c r="B120" s="35" t="str"><f>Translation!A197</f><v>Advisory services</v></c><c r="C120" s="218"/><c r="D120" s="218"/><c r="E120" s="219"/><c r="F120" s="220"/><c r="G120" s="221"/><c r="H120" s="221"/><c r="I120" s="221"/><c r="J120" s="221"/><c r="K120" s="326"><f>SUM(H120:H127)</f><v>0</v></c><c r="L120" s="326"><f t="shared" ref="L120:M120" si="2">SUM(I120:I127)</f><v>0</v></c><c r="M120" s="326"><f t="shared" si="2"/><v>0</v></c></row><row r="121" spans="2:13" s="33" customFormat="1" ht="15" x14ac:dyDescent="0.25"><c r="B121" s="35" t="str"><f>Translation!A198</f><v>Financial support and grants</v></c><c r="C121" s="218"/><c r="D121" s="218"/><c r="E121" s="219"/><c r="F121" s="220"/><c r="G121" s="221"/><c r="H121" s="221"/><c r="I121" s="221"/><c r="J121" s="221"/><c r="K121" s="327"/><c r="L121" s="327"/><c r="M121" s="327"/></row><row r="122" spans="2:13" s="33" customFormat="1" ht="15" x14ac:dyDescent="0.25"><c r="B122" s="35" t="str"><f>Translation!A199</f><v>Awareness raising and networking</v></c><c r="C122" s="218"/><c r="D122" s="218"/><c r="E122" s="219"/><c r="F122" s="220"/><c r="G122" s="221"/><c r="H122" s="221"/><c r="I122" s="221"/><c r="J122" s="221"/><c r="K122" s="327"/><c r="L122" s="327"/><c r="M122" s="327"/></row><row r="123" spans="2:13" s="33" customFormat="1" ht="15" x14ac:dyDescent="0.25"><c r="B123" s="35" t="str"><f>Translation!A200</f><v>Training and education</v></c><c r="C123" s="218"/><c r="D123" s="218"/><c r="E123" s="219"/><c r="F123" s="220"/><c r="G123" s="221"/><c r="H123" s="221"/><c r="I123" s="221"/><c r="J123" s="221"/><c r="K123" s="327"/><c r="L123" s="327"/><c r="M123" s="327"/></row><row r="124" spans="2:13" s="33" customFormat="1" ht="15" x14ac:dyDescent="0.25"><c r="B124" s="35" t="str"><f>Translation!A201</f><v>Monitoring</v></c><c r="C124" s="218"/><c r="D124" s="218"/><c r="E124" s="219"/><c r="F124" s="220"/><c r="G124" s="221"/><c r="H124" s="221"/><c r="I124" s="221"/><c r="J124" s="221"/><c r="K124" s="327"/><c r="L124" s="327"/><c r="M124" s="327"/></row><row r="125" spans="2:13" s="33" customFormat="1" ht="15" x14ac:dyDescent="0.25"><c r="B125" s="35" t="str"><f>Translation!A202</f><v>Legislation</v></c><c r="C125" s="218"/><c r="D125" s="218"/><c r="E125" s="219"/><c r="F125" s="220"/><c r="G125" s="221"/><c r="H125" s="221"/><c r="I125" s="221"/><c r="J125" s="221"/><c r="K125" s="327"/><c r="L125" s="327"/><c r="M125" s="327"/></row><row r="126" spans="2:13" s="33" customFormat="1" ht="15" x14ac:dyDescent="0.25"><c r="B126" s="35" t="str"><f>Translation!A59</f><v>Overall actions</v></c><c r="C126" s="218"/><c r="D126" s="218"/><c r="E126" s="219"/><c r="F126" s="220"/><c r="G126" s="221"/><c r="H126" s="221"/><c r="I126" s="221"/><c r="J126" s="221"/><c r="K126" s="327"/><c r="L126" s="327"/><c r="M126" s="327"/></row><row r="127" spans="2:13" s="33" customFormat="1" ht="7.5" customHeight="1" x14ac:dyDescent="0.25"><c r="B127" s="35"/><c r="C127" s="16"/><c r="D127" s="16"/><c r="E127" s="17"/><c r="F127" s="18"/><c r="G127" s="19"/><c r="H127" s="19"/><c r="I127" s="19"/><c r="J127" s="19"/><c r="K127" s="328"/><c r="L127" s="328"/><c r="M127" s="328"/></row><row r="128" spans="2:13" s="33" customFormat="1" ht="15" x14ac:dyDescent="0.25"><c r="B128" s="197" t="str"><f>Translation!A203</f><v>OTHER SECTORS (please specify)</v></c><c r="C128" s="198"/><c r="D128" s="198"/><c r="E128" s="199"/><c r="F128" s="199"/><c r="G128" s="200"/><c r="H128" s="200"/><c r="I128" s="200"/><c r="J128" s="200"/><c r="K128" s="200"/><c r="L128" s="200"/><c r="M128" s="200"/></row><row r="129" spans="1:13" s="33" customFormat="1" ht="15" x14ac:dyDescent="0.25"><c r="B129" s="155" t="str"><f>Translation!A204</f><v>…</v></c><c r="C129" s="218"/><c r="D129" s="218"/><c r="E129" s="219"/><c r="F129" s="220"/><c r="G129" s="221"/><c r="H129" s="221"/><c r="I129" s="221"/><c r="J129" s="221"/><c r="K129" s="326"><f>SUM(H129:H134)</f><v>0</v></c><c r="L129" s="326"><f>SUM(I129:I134)</f><v>0</v></c><c r="M129" s="326"><f>SUM(J129:J134)</f><v>0</v></c></row><row r="130" spans="1:13" s="33" customFormat="1" ht="15" x14ac:dyDescent="0.25"><c r="B130" s="155" t="str"><f>Translation!A205</f><v>…</v></c><c r="C130" s="218"/><c r="D130" s="218"/><c r="E130" s="219"/><c r="F130" s="220"/><c r="G130" s="221"/><c r="H130" s="221"/><c r="I130" s="221"/><c r="J130" s="221"/><c r="K130" s="327"/><c r="L130" s="327"/><c r="M130" s="327"/></row><row r="131" spans="1:13" s="33" customFormat="1" ht="15" x14ac:dyDescent="0.25"><c r="B131" s="155" t="str"><f>Translation!A206</f><v>…</v></c><c r="C131" s="218"/><c r="D131" s="218"/><c r="E131" s="219"/><c r="F131" s="220"/><c r="G131" s="221"/><c r="H131" s="221"/><c r="I131" s="221"/><c r="J131" s="221"/><c r="K131" s="327"/><c r="L131" s="327"/><c r="M131" s="327"/></row><row r="132" spans="1:13" s="33" customFormat="1" ht="15" x14ac:dyDescent="0.25"><c r="B132" s="155" t="str"><f>Translation!A207</f><v>…</v></c><c r="C132" s="218"/><c r="D132" s="218"/><c r="E132" s="219"/><c r="F132" s="220"/><c r="G132" s="221"/><c r="H132" s="221"/><c r="I132" s="221"/><c r="J132" s="221"/><c r="K132" s="327"/><c r="L132" s="327"/><c r="M132" s="327"/></row><row r="133" spans="1:13" s="33" customFormat="1" ht="15" x14ac:dyDescent="0.25"><c r="B133" s="155" t="str"><f>Translation!A208</f><v>…</v></c><c r="C133" s="218"/><c r="D133" s="218"/><c r="E133" s="219"/><c r="F133" s="220"/><c r="G133" s="221"/><c r="H133" s="221"/><c r="I133" s="221"/><c r="J133" s="221"/><c r="K133" s="327"/><c r="L133" s="327"/><c r="M133" s="327"/></row><row r="134" spans="1:13" s="33" customFormat="1" ht="7.5" customHeight="1" x14ac:dyDescent="0.25"><c r="B134" s="35"/><c r="C134" s="16"/><c r="D134" s="16"/><c r="E134" s="17"/><c r="F134" s="18"/><c r="G134" s="19"/><c r="H134" s="19"/><c r="I134" s="19"/><c r="J134" s="19"/><c r="K134" s="328"/><c r="L134" s="328"/><c r="M134" s="328"/></row><row r="135" spans="1:13" s="33" customFormat="1" ht="15" x14ac:dyDescent="0.25"><c r="B135" s="243" t="str"><f>Translation!A209</f><v>TOTAL</v></c><c r="C135" s="244"/><c r="D135" s="244"/><c r="E135" s="244"/><c r="F135" s="245"/><c r="G135" s="203"><f>SUM(G14:G133)</f><v>0</v></c><c r="H135" s="203"><f>SUM(H14:H133)</f><v>39782.813267772784</v></c><c r="I135" s="203"><f>SUM(I14:I133)</f><v>23631.178935392876</v></c><c r="J135" s="203"><f>SUM(J14:J133)</f><v>27546.512028911213</v></c><c r="K135" s="36"><f>K14+K37+K43+K52+K79+K92+K108+K115+K120+K129</f><v>47232.274963187272</v></c><c r="L135" s="36"><f>L14+L37+L43+L52+L79+L92+L108+L115+L120+L129</f><v>21198.2821258974</v></c><c r="M135" s="36"><f>M14+M37+M43+M52+M79+M92+M108+M115+M120+M129</f><v>29547.828000615846</v></c></row><row r="136" spans="1:13" ht="17.25" customHeight="1" x14ac:dyDescent="0.25"><c r="B136" s="37"/><c r="C136" s="38"/><c r="D136" s="39"/><c r="E136" s="40"/><c r="F136" s="41"/><c r="J136" s="42"/></row><row r="137" spans="1:13" s="101" customFormat="1" ht="36" x14ac:dyDescent="0.25"><c r="A137" s="100" t="s"><v>10</v></c><c r="B137" s="242" t="str"><f>Translation!A210</f><v>WEBSITE</v></c><c r="C137" s="242"/><c r="D137" s="242"/><c r="E137" s="242"/><c r="F137" s="242"/><c r="G137" s="242"/><c r="H137" s="242"/><c r="I137" s="242"/><c r="J137" s="242"/><c r="K137" s="242"/><c r="L137" s="242"/><c r="M137" s="242"/></row><row r="138" spans="1:13" ht="15.75" customHeight="1" x14ac:dyDescent="0.25"><c r="A138" s="43"/><c r="C138" s="44" t="str"><f>Translation!A211</f><v>Direct link to the webpage dedicated to ISEAP (if any)</v></c><c r="D138" s="239"/><c r="E138" s="240"/><c r="F138" s="240"/><c r="G138" s="240"/><c r="H138" s="241"/><c r="I138" s="26"/></row><row r="139" spans="1:13" ht="17.25" customHeight="1" x14ac:dyDescent="0.25"><c r="B139" s="37"/><c r="J139" s="42"/></row><row r="140" spans="1:13" ht="12.75" customHeight="1" x14ac:dyDescent="0.25"><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 x14ac:dyDescent="0.25"><c r="B141" s="238"/><c r="C141" s="238"/><c r="D141" s="238"/><c r="E141" s="238"/><c r="F141" s="238"/><c r="G141" s="238"/><c r="H141" s="238"/><c r="I141" s="238"/><c r="J141" s="238"/><c r="K141" s="238"/><c r="L141" s="238"/><c r="M141" s="238"/></row><row r="142" spans="1:13" ht="15" x14ac:dyDescent="0.25"><c r="B142" s="238"/><c r="C142" s="238"/><c r="D142" s="238"/><c r="E142" s="238"/><c r="F142" s="238"/><c r="G142" s="238"/><c r="H142" s="238"/><c r="I142" s="238"/><c r="J142" s="238"/><c r="K142" s="238"/><c r="L142" s="238"/><c r="M142" s="238"/></row><row r="534" spans="3:3" x14ac:dyDescent="0.25"><c r="C534" s="248"/></row><row r="537" spans="3:3" x14ac:dyDescent="0.25"><c r="C537" s="248"/></row><row r="540" spans="3:3" x14ac:dyDescent="0.25"><c r="C540" s="248"/></row><row r="543" spans="3:3" x14ac:dyDescent="0.25"><c r="C543" s="248"/></row><row r="547" spans="3:3" x14ac:dyDescent="0.25"><c r="C547" s="248"/></row><row r="550" spans="3:3" x14ac:dyDescent="0.25"><c r="C550" s="248"/></row><row r="553" spans="3:3" x14ac:dyDescent="0.25"><c r="C553" s="248"/></row></sheetData><mergeCells count="67"><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79:L90"/><mergeCell ref="M79:M90"/><mergeCell ref="K92:K106"/><mergeCell ref="B10:M10"/><mergeCell ref="B5:M5"/><mergeCell ref="L43:L50"/><mergeCell ref="M43:M50"/><mergeCell ref="L52:L77"/><mergeCell ref="M52:M77"/><mergeCell ref="B43:B44"/><mergeCell ref="B45:B46"/><mergeCell ref="B14:B15"/><mergeCell ref="B16:B19"/><mergeCell ref="B20:B21"/><mergeCell ref="B22:B23"/><mergeCell ref="B24:B25"/><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L14:L35"/><mergeCell ref="M14:M35"/><mergeCell ref="K37:K41"/><mergeCell ref="L37:L41"/><mergeCell ref="M37:M41"/><mergeCell ref="L92:L106"/><mergeCell ref="M92:M106"/><mergeCell ref="K108:K113"/><mergeCell ref="L108:L113"/><mergeCell ref="M108:M113"/><mergeCell ref="K129:K134"/><mergeCell ref="L129:L134"/><mergeCell ref="M129:M134"/><mergeCell ref="K115:K118"/><mergeCell ref="L115:L118"/><mergeCell ref="M115:M118"/><mergeCell ref="K120:K127"/><mergeCell ref="L120:L127"/><mergeCell ref="M120:M12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2.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komninos</cp:lastModifiedBy>
  <cp:lastPrinted>2011-12-08T15:15:54Z</cp:lastPrinted>
  <dcterms:created xsi:type="dcterms:W3CDTF">2011-03-07T15:38:06Z</dcterms:created>
  <dcterms:modified xsi:type="dcterms:W3CDTF">2012-05-09T21:01:39Z</dcterms:modified>
</cp:coreProperties>
</file>